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8d6a898b06715644/Documents/Hammerwich Parish Council/Accounts/"/>
    </mc:Choice>
  </mc:AlternateContent>
  <xr:revisionPtr revIDLastSave="324" documentId="8_{12411847-9486-4E37-97B6-39E265214DC0}" xr6:coauthVersionLast="47" xr6:coauthVersionMax="47" xr10:uidLastSave="{03D09EEF-2B8E-47C3-B8B0-510363EC30CD}"/>
  <bookViews>
    <workbookView xWindow="-108" yWindow="-108" windowWidth="23256" windowHeight="12456" tabRatio="639" xr2:uid="{00000000-000D-0000-FFFF-FFFF00000000}"/>
  </bookViews>
  <sheets>
    <sheet name="HPC Cash book 2024-25" sheetId="79" r:id="rId1"/>
    <sheet name="HPC Bank Rec" sheetId="78" r:id="rId2"/>
    <sheet name="Asset Register" sheetId="73" r:id="rId3"/>
    <sheet name="SUMMARY" sheetId="74" r:id="rId4"/>
    <sheet name="WP1 Analysis of variances" sheetId="75" r:id="rId5"/>
    <sheet name="WP2 Earmarked Reserves" sheetId="76" r:id="rId6"/>
    <sheet name="Sheet1" sheetId="81" state="hidden" r:id="rId7"/>
  </sheets>
  <definedNames>
    <definedName name="_xlnm._FilterDatabase" localSheetId="0" hidden="1">'HPC Cash book 2024-25'!$A$8:$T$92</definedName>
    <definedName name="_Order1" hidden="1">0</definedName>
    <definedName name="_Order2" hidden="1">0</definedName>
    <definedName name="_xlnm.Print_Area" localSheetId="1">'HPC Bank Rec'!$A$1:$D$42</definedName>
    <definedName name="_xlnm.Print_Area" localSheetId="0">'HPC Cash book 2024-25'!$A$1:$J$100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79" l="1"/>
  <c r="C104" i="79"/>
  <c r="K11" i="74"/>
  <c r="K10" i="74"/>
  <c r="J11" i="74"/>
  <c r="J10" i="74"/>
  <c r="F80" i="75"/>
  <c r="D80" i="75" s="1"/>
  <c r="D78" i="75"/>
  <c r="D88" i="75"/>
  <c r="D85" i="75"/>
  <c r="D84" i="75"/>
  <c r="D89" i="75"/>
  <c r="D87" i="75"/>
  <c r="D86" i="75"/>
  <c r="D82" i="75"/>
  <c r="D81" i="75"/>
  <c r="D75" i="75"/>
  <c r="D77" i="75"/>
  <c r="D73" i="75"/>
  <c r="D76" i="75"/>
  <c r="D79" i="75"/>
  <c r="D83" i="75"/>
  <c r="D74" i="75"/>
  <c r="F53" i="75"/>
  <c r="D91" i="75" l="1"/>
  <c r="D15" i="75" l="1"/>
  <c r="D57" i="75"/>
  <c r="D35" i="75"/>
  <c r="D31" i="75"/>
  <c r="P18" i="74" l="1"/>
  <c r="O18" i="74"/>
  <c r="O14" i="74"/>
  <c r="P13" i="74"/>
  <c r="O13" i="74"/>
  <c r="O12" i="74"/>
  <c r="O11" i="74"/>
  <c r="O10" i="74"/>
  <c r="D8" i="75" s="1"/>
  <c r="L18" i="74"/>
  <c r="L11" i="74"/>
  <c r="P11" i="74" s="1"/>
  <c r="L10" i="74"/>
  <c r="P92" i="79"/>
  <c r="P91" i="79"/>
  <c r="E90" i="79"/>
  <c r="N82" i="79"/>
  <c r="P83" i="79"/>
  <c r="P84" i="79"/>
  <c r="P85" i="79"/>
  <c r="P10" i="74" l="1"/>
  <c r="D6" i="75" s="1"/>
  <c r="D10" i="75" s="1"/>
  <c r="D17" i="75" s="1"/>
  <c r="D18" i="75" s="1"/>
  <c r="D11" i="76"/>
  <c r="P88" i="79"/>
  <c r="P87" i="79"/>
  <c r="P86" i="79"/>
  <c r="P81" i="79"/>
  <c r="P80" i="79"/>
  <c r="P79" i="79"/>
  <c r="P78" i="79"/>
  <c r="N75" i="79"/>
  <c r="P77" i="79"/>
  <c r="P76" i="79"/>
  <c r="P64" i="79" l="1"/>
  <c r="P74" i="79"/>
  <c r="P73" i="79"/>
  <c r="P72" i="79"/>
  <c r="P71" i="79"/>
  <c r="P70" i="79"/>
  <c r="P69" i="79"/>
  <c r="P68" i="79"/>
  <c r="P67" i="79"/>
  <c r="P66" i="79"/>
  <c r="N65" i="79"/>
  <c r="P63" i="79"/>
  <c r="P61" i="79"/>
  <c r="N62" i="79"/>
  <c r="P59" i="79"/>
  <c r="S51" i="79" l="1"/>
  <c r="N52" i="79"/>
  <c r="P60" i="79"/>
  <c r="P58" i="79"/>
  <c r="P57" i="79"/>
  <c r="P56" i="79"/>
  <c r="P55" i="79"/>
  <c r="P54" i="79"/>
  <c r="P53" i="79"/>
  <c r="P51" i="79"/>
  <c r="P44" i="79"/>
  <c r="P45" i="79"/>
  <c r="P50" i="79"/>
  <c r="P49" i="79"/>
  <c r="P48" i="79"/>
  <c r="P47" i="79"/>
  <c r="N46" i="79"/>
  <c r="S30" i="73"/>
  <c r="S29" i="73"/>
  <c r="S27" i="73"/>
  <c r="S22" i="73" s="1"/>
  <c r="S32" i="73" s="1"/>
  <c r="S26" i="73"/>
  <c r="S25" i="73"/>
  <c r="S24" i="73"/>
  <c r="S23" i="73"/>
  <c r="R94" i="79"/>
  <c r="Q94" i="79"/>
  <c r="O94" i="79"/>
  <c r="D94" i="79"/>
  <c r="E94" i="79"/>
  <c r="N37" i="79"/>
  <c r="P90" i="79"/>
  <c r="P89" i="79"/>
  <c r="P43" i="79"/>
  <c r="P42" i="79"/>
  <c r="P41" i="79"/>
  <c r="P40" i="79"/>
  <c r="P39" i="79"/>
  <c r="P38" i="79"/>
  <c r="P34" i="79"/>
  <c r="N32" i="79"/>
  <c r="N31" i="79"/>
  <c r="P30" i="79"/>
  <c r="P29" i="79"/>
  <c r="P28" i="79" l="1"/>
  <c r="P27" i="79"/>
  <c r="P26" i="79"/>
  <c r="P25" i="79"/>
  <c r="P24" i="79"/>
  <c r="N23" i="79"/>
  <c r="S16" i="79"/>
  <c r="S94" i="79" s="1"/>
  <c r="P36" i="79"/>
  <c r="P35" i="79"/>
  <c r="P22" i="79"/>
  <c r="P21" i="79"/>
  <c r="P20" i="79"/>
  <c r="P19" i="79"/>
  <c r="N17" i="79"/>
  <c r="P15" i="79"/>
  <c r="P11" i="79" l="1"/>
  <c r="P12" i="79"/>
  <c r="P13" i="79"/>
  <c r="P14" i="79"/>
  <c r="P16" i="79"/>
  <c r="P18" i="79"/>
  <c r="P10" i="79"/>
  <c r="N9" i="79"/>
  <c r="N94" i="79" s="1"/>
  <c r="L12" i="74" s="1"/>
  <c r="O32" i="73"/>
  <c r="Q32" i="73"/>
  <c r="P12" i="74" l="1"/>
  <c r="P94" i="79"/>
  <c r="L14" i="74" s="1"/>
  <c r="P14" i="74" s="1"/>
  <c r="D37" i="75"/>
  <c r="K18" i="74" l="1"/>
  <c r="K15" i="74"/>
  <c r="D6" i="79" l="1"/>
  <c r="L9" i="74"/>
  <c r="L15" i="74" s="1"/>
  <c r="K17" i="74"/>
  <c r="L17" i="74" l="1"/>
  <c r="D12" i="76"/>
  <c r="Q27" i="73"/>
  <c r="Q26" i="73"/>
  <c r="Q25" i="73"/>
  <c r="Q24" i="73"/>
  <c r="Q23" i="73"/>
  <c r="Q22" i="73" l="1"/>
  <c r="Q30" i="73" l="1"/>
  <c r="Q29" i="73"/>
  <c r="P19" i="74" l="1"/>
  <c r="O19" i="74"/>
  <c r="Q11" i="74"/>
  <c r="R11" i="74" s="1"/>
  <c r="Q13" i="74"/>
  <c r="Q12" i="74" l="1"/>
  <c r="R12" i="74" s="1"/>
  <c r="Q14" i="74"/>
  <c r="R14" i="74" s="1"/>
  <c r="D38" i="78"/>
  <c r="O29" i="73"/>
  <c r="O30" i="73"/>
  <c r="J18" i="74" l="1"/>
  <c r="M32" i="73"/>
  <c r="I18" i="74" s="1"/>
  <c r="K32" i="73"/>
  <c r="I32" i="73"/>
  <c r="C32" i="73"/>
  <c r="D22" i="78" l="1"/>
  <c r="E96" i="79" l="1"/>
  <c r="M94" i="79"/>
  <c r="L94" i="79"/>
  <c r="D96" i="79"/>
  <c r="D98" i="79" s="1"/>
  <c r="M96" i="79" l="1"/>
  <c r="E97" i="79"/>
  <c r="D100" i="79" s="1"/>
  <c r="E98" i="79" l="1"/>
  <c r="D26" i="75" l="1"/>
  <c r="D32" i="78"/>
  <c r="D24" i="78" s="1"/>
  <c r="D25" i="78" l="1"/>
  <c r="D13" i="78" l="1"/>
  <c r="D15" i="78" s="1"/>
  <c r="F25" i="78" s="1"/>
  <c r="E15" i="74" l="1"/>
  <c r="D15" i="74"/>
  <c r="F19" i="74"/>
  <c r="F18" i="74"/>
  <c r="F14" i="74"/>
  <c r="F13" i="74"/>
  <c r="F12" i="74"/>
  <c r="F11" i="74"/>
  <c r="F10" i="74"/>
  <c r="F17" i="74"/>
  <c r="F9" i="74"/>
  <c r="F15" i="74" l="1"/>
  <c r="G9" i="74" s="1"/>
  <c r="E19" i="73" l="1"/>
  <c r="G19" i="73" s="1"/>
  <c r="E18" i="73"/>
  <c r="G18" i="73" l="1"/>
  <c r="G15" i="74" l="1"/>
  <c r="H9" i="74" s="1"/>
  <c r="H15" i="74" s="1"/>
  <c r="D9" i="76"/>
  <c r="D24" i="75"/>
  <c r="D48" i="75"/>
  <c r="D46" i="75"/>
  <c r="D68" i="75"/>
  <c r="D66" i="75"/>
  <c r="Q18" i="74"/>
  <c r="R18" i="74" s="1"/>
  <c r="E8" i="73"/>
  <c r="E9" i="73"/>
  <c r="G9" i="73" s="1"/>
  <c r="E10" i="73"/>
  <c r="G10" i="73" s="1"/>
  <c r="E11" i="73"/>
  <c r="G11" i="73" s="1"/>
  <c r="E12" i="73"/>
  <c r="G12" i="73" s="1"/>
  <c r="E13" i="73"/>
  <c r="G13" i="73" s="1"/>
  <c r="E15" i="73"/>
  <c r="G15" i="73" s="1"/>
  <c r="E16" i="73"/>
  <c r="G16" i="73" s="1"/>
  <c r="E17" i="73"/>
  <c r="G17" i="73" s="1"/>
  <c r="E32" i="73" l="1"/>
  <c r="H17" i="74"/>
  <c r="I9" i="74"/>
  <c r="I15" i="74" s="1"/>
  <c r="G17" i="74"/>
  <c r="D28" i="75"/>
  <c r="D39" i="75" s="1"/>
  <c r="G8" i="73"/>
  <c r="G32" i="73" s="1"/>
  <c r="D70" i="75"/>
  <c r="D93" i="75" s="1"/>
  <c r="D50" i="75"/>
  <c r="D59" i="75" s="1"/>
  <c r="D60" i="75" s="1"/>
  <c r="Q19" i="74"/>
  <c r="Q10" i="74"/>
  <c r="R10" i="74" s="1"/>
  <c r="I17" i="74" l="1"/>
  <c r="J9" i="74"/>
  <c r="J15" i="74" s="1"/>
  <c r="D40" i="75"/>
  <c r="J17" i="74" l="1"/>
  <c r="D13" i="76"/>
  <c r="D15" i="76" s="1"/>
  <c r="D94" i="75"/>
</calcChain>
</file>

<file path=xl/sharedStrings.xml><?xml version="1.0" encoding="utf-8"?>
<sst xmlns="http://schemas.openxmlformats.org/spreadsheetml/2006/main" count="813" uniqueCount="380">
  <si>
    <t>CASH BOOK</t>
  </si>
  <si>
    <t>RECEIPTS</t>
  </si>
  <si>
    <t xml:space="preserve">PAYMENTS  </t>
  </si>
  <si>
    <t>VAT</t>
  </si>
  <si>
    <t>Date</t>
  </si>
  <si>
    <t>Supplier / Customer</t>
  </si>
  <si>
    <t>Invoice No / Payment Ref</t>
  </si>
  <si>
    <t>RECEIPT</t>
  </si>
  <si>
    <t>PAYMENT</t>
  </si>
  <si>
    <t>Cheque No</t>
  </si>
  <si>
    <t>Cheque Date</t>
  </si>
  <si>
    <t>Date Cashed / Deposit</t>
  </si>
  <si>
    <t>Category</t>
  </si>
  <si>
    <t>Precept, Rates or Levies</t>
  </si>
  <si>
    <t>Other Receipts</t>
  </si>
  <si>
    <t>Staff Costs</t>
  </si>
  <si>
    <t>Payments Loan Int / Cap</t>
  </si>
  <si>
    <t>All Other Payments</t>
  </si>
  <si>
    <t>Inputs (Payments)</t>
  </si>
  <si>
    <t>Outputs (Receipts)</t>
  </si>
  <si>
    <t>HMRC Repayments</t>
  </si>
  <si>
    <t>Balance Bfwd</t>
  </si>
  <si>
    <t>community Halls</t>
  </si>
  <si>
    <t>SPCA</t>
  </si>
  <si>
    <t>Annual Fee</t>
  </si>
  <si>
    <t>Admin</t>
  </si>
  <si>
    <t>WCAVA</t>
  </si>
  <si>
    <t>LDC</t>
  </si>
  <si>
    <t>-</t>
  </si>
  <si>
    <t>Receivable</t>
  </si>
  <si>
    <t>Clerk's Wages</t>
  </si>
  <si>
    <t>Other</t>
  </si>
  <si>
    <t>Footpath/Lighting/Maintenance</t>
  </si>
  <si>
    <t>May</t>
  </si>
  <si>
    <t>June</t>
  </si>
  <si>
    <t>Grants</t>
  </si>
  <si>
    <t>July</t>
  </si>
  <si>
    <t>Recreation Grounds</t>
  </si>
  <si>
    <t>Audit Fees</t>
  </si>
  <si>
    <t>August</t>
  </si>
  <si>
    <t>WI Hall</t>
  </si>
  <si>
    <t>ROSPA</t>
  </si>
  <si>
    <t>Play Equipment</t>
  </si>
  <si>
    <t>November</t>
  </si>
  <si>
    <t>Sub-Total for Period</t>
  </si>
  <si>
    <t>Total</t>
  </si>
  <si>
    <t>Balance Cfwd</t>
  </si>
  <si>
    <t>Check</t>
  </si>
  <si>
    <t>Stocksigns Ltd</t>
  </si>
  <si>
    <t>Interest</t>
  </si>
  <si>
    <t>Internal Audit</t>
  </si>
  <si>
    <t>September</t>
  </si>
  <si>
    <t>Hammerwich Gardening Guild</t>
  </si>
  <si>
    <t>Play Inspection</t>
  </si>
  <si>
    <t>Mazars</t>
  </si>
  <si>
    <t>Burntwood Road Sweepers</t>
  </si>
  <si>
    <t>January</t>
  </si>
  <si>
    <t>Hammerwich Parish Council</t>
  </si>
  <si>
    <t>£</t>
  </si>
  <si>
    <t>a</t>
  </si>
  <si>
    <t>Balance BFWD</t>
  </si>
  <si>
    <t>b.</t>
  </si>
  <si>
    <t>Total Receipts</t>
  </si>
  <si>
    <t>c.</t>
  </si>
  <si>
    <t>Total Payments</t>
  </si>
  <si>
    <t>d.</t>
  </si>
  <si>
    <r>
      <t>Profit /</t>
    </r>
    <r>
      <rPr>
        <b/>
        <sz val="10"/>
        <color indexed="10"/>
        <rFont val="Arial"/>
        <family val="2"/>
      </rPr>
      <t xml:space="preserve"> Loss </t>
    </r>
    <r>
      <rPr>
        <b/>
        <sz val="10"/>
        <rFont val="Arial"/>
        <family val="2"/>
      </rPr>
      <t>on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year </t>
    </r>
    <r>
      <rPr>
        <sz val="10"/>
        <rFont val="Arial"/>
        <family val="2"/>
      </rPr>
      <t>(b-c)</t>
    </r>
  </si>
  <si>
    <t>e.</t>
  </si>
  <si>
    <r>
      <t xml:space="preserve">Closing Balance </t>
    </r>
    <r>
      <rPr>
        <sz val="10"/>
        <color indexed="8"/>
        <rFont val="Arial"/>
        <family val="2"/>
      </rPr>
      <t>(a-d)</t>
    </r>
  </si>
  <si>
    <t>1</t>
  </si>
  <si>
    <t>net bank balances @ Account</t>
  </si>
  <si>
    <t>2</t>
  </si>
  <si>
    <t>Add unpresented income</t>
  </si>
  <si>
    <t>3</t>
  </si>
  <si>
    <t>Less unpresented cheques/committed expenditure</t>
  </si>
  <si>
    <t xml:space="preserve"> </t>
  </si>
  <si>
    <t>4</t>
  </si>
  <si>
    <t>List cheques/committed expenditure written but not cashed (to total item 3)</t>
  </si>
  <si>
    <t>MEMORANDUM ITEM: Voided Cheques in year</t>
  </si>
  <si>
    <t>MEMORANDUM ITEM: Adjustments in year</t>
  </si>
  <si>
    <t>HAMMERWICH PARISH COUNCIL</t>
  </si>
  <si>
    <t>ASSET REGISTER</t>
  </si>
  <si>
    <t>Item/Area</t>
  </si>
  <si>
    <t>Location</t>
  </si>
  <si>
    <t>16/17 Value</t>
  </si>
  <si>
    <t>17/18 Value</t>
  </si>
  <si>
    <t>18/19 Value</t>
  </si>
  <si>
    <t>19/20 Value</t>
  </si>
  <si>
    <t>20/21 Value</t>
  </si>
  <si>
    <t>21/22 Value</t>
  </si>
  <si>
    <t>22/23 Value</t>
  </si>
  <si>
    <t>3 acres of open space</t>
  </si>
  <si>
    <t>Oakfield Park</t>
  </si>
  <si>
    <t>2 acres of open space</t>
  </si>
  <si>
    <t>Mansion Drive</t>
  </si>
  <si>
    <t>The Triangle</t>
  </si>
  <si>
    <t>5 small amenity areas</t>
  </si>
  <si>
    <t>Various</t>
  </si>
  <si>
    <t>Bus shelter</t>
  </si>
  <si>
    <t>Hanney Hay Road</t>
  </si>
  <si>
    <t>Burntwood Road</t>
  </si>
  <si>
    <t>Play equipment</t>
  </si>
  <si>
    <t>Hospital Road</t>
  </si>
  <si>
    <t>Chain of Office</t>
  </si>
  <si>
    <t>Changing rooms</t>
  </si>
  <si>
    <t>Hospital Road Playing Fields</t>
  </si>
  <si>
    <t>2 benches (ordinary)</t>
  </si>
  <si>
    <t>1 bench (commemorative)</t>
  </si>
  <si>
    <t>2 Memorial Benches</t>
  </si>
  <si>
    <t>Triangle/Hammerwich Green</t>
  </si>
  <si>
    <t>Strimmer</t>
  </si>
  <si>
    <t>Clerk Laptop</t>
  </si>
  <si>
    <t>25 Finger Posts</t>
  </si>
  <si>
    <t>Footpath</t>
  </si>
  <si>
    <t>2 benches</t>
  </si>
  <si>
    <t xml:space="preserve">Play equipment located at Hospital Road partially destroyed by vandalism 3rd April 2017. </t>
  </si>
  <si>
    <t>Replacement equipment installed at a cost of £17,924 compared to original cost of £15,483</t>
  </si>
  <si>
    <t>Increase of £2,441 has been recorded on the play equipment line - Minue no3, 21.03.18 refers</t>
  </si>
  <si>
    <t>Councillors did not feel it was worthy insuring them as they were very old.</t>
  </si>
  <si>
    <t>Minute 9, 20.02.19 refers</t>
  </si>
  <si>
    <t>IA Report 2019/20 recommends inclusion of Strimmer on Fixed Asset Register - recorded at purchase price</t>
  </si>
  <si>
    <t>Speed Indicators received and added to insurance schedule in 2020/21 Payment in 2021/22</t>
  </si>
  <si>
    <t>RECEIPTS &amp; PAYMENT ACCOUNT</t>
  </si>
  <si>
    <t>Box</t>
  </si>
  <si>
    <t>Box Title</t>
  </si>
  <si>
    <t>Year Ending</t>
  </si>
  <si>
    <t>Identifying which variances require explanation</t>
  </si>
  <si>
    <t>31 March 2019</t>
  </si>
  <si>
    <t>Adjustments</t>
  </si>
  <si>
    <t>Restated 31 March 2019</t>
  </si>
  <si>
    <t>31 March 2020</t>
  </si>
  <si>
    <t>31 March 2021</t>
  </si>
  <si>
    <t>b</t>
  </si>
  <si>
    <t>c</t>
  </si>
  <si>
    <t>d</t>
  </si>
  <si>
    <t>&lt; £250 AND 15% NO explanation, if not YES</t>
  </si>
  <si>
    <t>Variance</t>
  </si>
  <si>
    <t>Var as %</t>
  </si>
  <si>
    <t>Balances Bfwd</t>
  </si>
  <si>
    <t>Precept or Rates and Levies</t>
  </si>
  <si>
    <t>Total other receipts</t>
  </si>
  <si>
    <t>YES</t>
  </si>
  <si>
    <t>See wp 1</t>
  </si>
  <si>
    <t>Loan interest/Capital Repayments</t>
  </si>
  <si>
    <t>NO</t>
  </si>
  <si>
    <t>All other payments</t>
  </si>
  <si>
    <t>Balances Cfwd</t>
  </si>
  <si>
    <t>Total value of cash and short term investments</t>
  </si>
  <si>
    <t>Total fixed assets plus long term investments and assets</t>
  </si>
  <si>
    <t>Total borrowings</t>
  </si>
  <si>
    <t>IA Report 2019/20 recommended a restatement of the 2018/19 accounts to reflect a change in accounting</t>
  </si>
  <si>
    <t>guidance which requires reimbursable office-related expenses to be recorded as 'All Other Payments' and not</t>
  </si>
  <si>
    <t xml:space="preserve">Staff Costs' had previously been the case. </t>
  </si>
  <si>
    <t xml:space="preserve">The accounts for 2019/20 have been prepared on this basis. </t>
  </si>
  <si>
    <t>Explanations for individual variances</t>
  </si>
  <si>
    <t>Total variance</t>
  </si>
  <si>
    <t>Reasons:</t>
  </si>
  <si>
    <t>Total amount explained</t>
  </si>
  <si>
    <t>Unexplained amount</t>
  </si>
  <si>
    <t>Analysis of earmarked reserves</t>
  </si>
  <si>
    <t>Purpose and nature of reserve</t>
  </si>
  <si>
    <t>Held as a short-term or long-term investment?</t>
  </si>
  <si>
    <t>ST</t>
  </si>
  <si>
    <t>Precepts/rates and levies</t>
  </si>
  <si>
    <t>from summary sheet</t>
  </si>
  <si>
    <t>Balance carried forward</t>
  </si>
  <si>
    <t>Amount of balances less total earmarked reserves</t>
  </si>
  <si>
    <t>Ratio of balances less earmarked reserves to Precepts/rates and levies</t>
  </si>
  <si>
    <t>Explanation required for any high level of general reserves if over 3 times (or less</t>
  </si>
  <si>
    <t>than 0.1) of the precept/rates and levies</t>
  </si>
  <si>
    <t>RATIO DOES NOT MEET REPORTING THRESHOLD</t>
  </si>
  <si>
    <t>Election Expenses</t>
  </si>
  <si>
    <t>(restated)</t>
  </si>
  <si>
    <t>31 March 2022 (restated #9)</t>
  </si>
  <si>
    <t>21/22 total value adjusted from £472,022 as it was believed to be a typo from the previous year. No change for value of individual items.</t>
  </si>
  <si>
    <t>21/22 Total fixed assets value was restated from £472,022. The total value was added up wrongly in previous year, while the value of individual items remain unchanged.</t>
  </si>
  <si>
    <t>Hall hire (Mar)</t>
  </si>
  <si>
    <t>HMRC</t>
  </si>
  <si>
    <t>Hall hire (May)</t>
  </si>
  <si>
    <t>Hall hire (July)</t>
  </si>
  <si>
    <t>Unity Trust Bank</t>
  </si>
  <si>
    <t>23/24 Value</t>
  </si>
  <si>
    <t>Highfields Road, opp hse no. 101</t>
  </si>
  <si>
    <t>Hanney Hay Road, by hse no. 4</t>
  </si>
  <si>
    <t>Hospital Road, 100m from Hanney Hay Road roundabout</t>
  </si>
  <si>
    <t>Hospital Road, opp hse no. 54</t>
  </si>
  <si>
    <t>Hospital Road, opp hse no. 4</t>
  </si>
  <si>
    <t>SID #1 (21/22)</t>
  </si>
  <si>
    <t>SID #2 (21/22)</t>
  </si>
  <si>
    <t>SID #3 (22/23)</t>
  </si>
  <si>
    <t>SID #4 (22/23)</t>
  </si>
  <si>
    <t>SID #5 (23/24)</t>
  </si>
  <si>
    <t>i) The records of play equipments were impossible to be identified due to history (10+ years ago), so it remained as a lump sum.</t>
  </si>
  <si>
    <t>Speed Indicator Devices (SIDs)</t>
  </si>
  <si>
    <t>IA Report 2022/23 recommends itemizing the values of i) Play Equipment and ii) Speed Indicator Devices (SIDs):</t>
  </si>
  <si>
    <t>ii) SIDs #1-4 are itemized in 2023/24 with value restated to include the installation costs, while #5 is new addition in 2023/24.</t>
  </si>
  <si>
    <t>D Hiley</t>
  </si>
  <si>
    <t>Speedwatch Device</t>
  </si>
  <si>
    <t>The value of Strimmer is written off in 2023/24 for the council has confirmed on 1st December 2023 that the tool was broken down and scrapped in 2020.</t>
  </si>
  <si>
    <t>Speedwatch Device added in 2023/24 when noticed missing. The device was purchased in 2015.</t>
  </si>
  <si>
    <t xml:space="preserve">2 benches were discovered at The Triangle following hedge clearance works. A further bench was found at Hammerwich Green. </t>
  </si>
  <si>
    <t>Total Unpresented Cheques / committed expenditure</t>
  </si>
  <si>
    <t>31 March 2024</t>
  </si>
  <si>
    <t>Figure in 2024 column</t>
  </si>
  <si>
    <t>31 March 2023 (restated #10&amp;11)</t>
  </si>
  <si>
    <t>payroll year end fee</t>
  </si>
  <si>
    <t>Chasewater Friends</t>
  </si>
  <si>
    <t>Annual subscription</t>
  </si>
  <si>
    <t>Royal British Legion</t>
  </si>
  <si>
    <t>Donation for D-Day</t>
  </si>
  <si>
    <t>Cllr D King</t>
  </si>
  <si>
    <t>U-both for fingerpost</t>
  </si>
  <si>
    <t>April wage and February overtime</t>
  </si>
  <si>
    <t>Precept 2024/25</t>
  </si>
  <si>
    <t>VAT reclaim (Nov to Mar 2023/24)</t>
  </si>
  <si>
    <t>Clerk's Expense</t>
  </si>
  <si>
    <t>Phone top-up</t>
  </si>
  <si>
    <t>payroll May</t>
  </si>
  <si>
    <t>Hall hire (April)</t>
  </si>
  <si>
    <t>Bins empty</t>
  </si>
  <si>
    <t>Grant for speaker fee</t>
  </si>
  <si>
    <t>Toner and Stationery</t>
  </si>
  <si>
    <t>payroll June</t>
  </si>
  <si>
    <t>Black Rose Solution</t>
  </si>
  <si>
    <t>YEAR ENDING: 31 MARCH 2025</t>
  </si>
  <si>
    <t>Apr - Jun 2024</t>
  </si>
  <si>
    <t>Parish Online</t>
  </si>
  <si>
    <t>payroll July</t>
  </si>
  <si>
    <t>Hall hire (June)</t>
  </si>
  <si>
    <t>Replacement SID batteries 2x</t>
  </si>
  <si>
    <t>Gov.UK subscription 2024/25</t>
  </si>
  <si>
    <t>payroll August &amp; September</t>
  </si>
  <si>
    <t>3 trainings (Clerk knowledge x1, Chairmanship x 3, planning x6)</t>
  </si>
  <si>
    <t>Footpath clearance (July)</t>
  </si>
  <si>
    <t>Shelley Signs</t>
  </si>
  <si>
    <t>Depth gauge</t>
  </si>
  <si>
    <t>Powers &amp; Duties</t>
  </si>
  <si>
    <t>Allotments</t>
  </si>
  <si>
    <t>Baths &amp; Washhouses</t>
  </si>
  <si>
    <t>Burial Grounds, Cemeteries and Crematoria</t>
  </si>
  <si>
    <t>Bus Shelters</t>
  </si>
  <si>
    <t>Bus Services</t>
  </si>
  <si>
    <t>Byelaws</t>
  </si>
  <si>
    <t>Car Sharing Scheme</t>
  </si>
  <si>
    <t>Chairman's Allowance</t>
  </si>
  <si>
    <t>Change of use of land</t>
  </si>
  <si>
    <t>Clocks</t>
  </si>
  <si>
    <t>Closed Churchyards</t>
  </si>
  <si>
    <t>Commons &amp; Common Pastures</t>
  </si>
  <si>
    <t>Conference facilities</t>
  </si>
  <si>
    <t>Community Centre</t>
  </si>
  <si>
    <t>Crime Prevention</t>
  </si>
  <si>
    <t>Drainage</t>
  </si>
  <si>
    <t>Education</t>
  </si>
  <si>
    <t>Entertainment &amp; the Arts</t>
  </si>
  <si>
    <t>Gifts</t>
  </si>
  <si>
    <t>Highways</t>
  </si>
  <si>
    <t>Investments</t>
  </si>
  <si>
    <t>Investigation and publicity</t>
  </si>
  <si>
    <t>Land</t>
  </si>
  <si>
    <t>Litter</t>
  </si>
  <si>
    <t>Lotteries</t>
  </si>
  <si>
    <t>Mortuaries/post mortem rooms</t>
  </si>
  <si>
    <t>Newsletters</t>
  </si>
  <si>
    <t>Nuisances</t>
  </si>
  <si>
    <t>Open Spaces</t>
  </si>
  <si>
    <t>Parish Property and Documents</t>
  </si>
  <si>
    <t>Public Buildings and village halls</t>
  </si>
  <si>
    <t>Public conveniences</t>
  </si>
  <si>
    <t>Public inspection of documents</t>
  </si>
  <si>
    <t>Recreation</t>
  </si>
  <si>
    <t>Staff</t>
  </si>
  <si>
    <t>Subscriptions to County ALC, NALC and other assn</t>
  </si>
  <si>
    <t>Subsidiary Powers</t>
  </si>
  <si>
    <t>Taxi fare concessions</t>
  </si>
  <si>
    <t>Town/County Planning</t>
  </si>
  <si>
    <t>Tourism</t>
  </si>
  <si>
    <t>Traffic calming work, speed cameras, CCTV cameras etc</t>
  </si>
  <si>
    <t>Village signs</t>
  </si>
  <si>
    <t>War memorials</t>
  </si>
  <si>
    <t>Water Supply</t>
  </si>
  <si>
    <t>Citizen's Advice Bureau</t>
  </si>
  <si>
    <t>24/25 Value</t>
  </si>
  <si>
    <t>October</t>
  </si>
  <si>
    <t>Stationery</t>
  </si>
  <si>
    <t>Hall hire (September)</t>
  </si>
  <si>
    <t>Staffordshire Playing Field Assn</t>
  </si>
  <si>
    <t>Membership 24/25</t>
  </si>
  <si>
    <t>Mileage Claim (SCC Transport Meeting)</t>
  </si>
  <si>
    <t>Service Charge - July to September</t>
  </si>
  <si>
    <t>Service Charge - Apr to June</t>
  </si>
  <si>
    <t>Direct Debit</t>
  </si>
  <si>
    <t>Jul - Sep 2024</t>
  </si>
  <si>
    <t>Mobile phone top up</t>
  </si>
  <si>
    <t>Hall hire (October)</t>
  </si>
  <si>
    <t>payroll November</t>
  </si>
  <si>
    <t>G E Collis &amp; Sons</t>
  </si>
  <si>
    <t>dog exercise course</t>
  </si>
  <si>
    <t>peppercorn rent for lands</t>
  </si>
  <si>
    <t>Zurich Municipal</t>
  </si>
  <si>
    <t>Insurance</t>
  </si>
  <si>
    <t>Service Charge - October</t>
  </si>
  <si>
    <t>VAT reclaim (April to October 2024)</t>
  </si>
  <si>
    <t>Poppy Wreath</t>
  </si>
  <si>
    <t>December + backpay</t>
  </si>
  <si>
    <t>Service Charge - November</t>
  </si>
  <si>
    <t>Service Charge - December</t>
  </si>
  <si>
    <t>Oct - Dec 2024</t>
  </si>
  <si>
    <t>Hall hire (November)</t>
  </si>
  <si>
    <t>payroll December &amp; January</t>
  </si>
  <si>
    <t>Ivy and shrub clearance on Gorseway</t>
  </si>
  <si>
    <t>Village drain clearance</t>
  </si>
  <si>
    <t>Meerash Lane drain clear</t>
  </si>
  <si>
    <t>External audit 2023/24</t>
  </si>
  <si>
    <t>Staffordshire Signs</t>
  </si>
  <si>
    <t>QR code update</t>
  </si>
  <si>
    <t>Mileage claim (SPCA AGM)</t>
  </si>
  <si>
    <t>February</t>
  </si>
  <si>
    <t>Hall hire (January)</t>
  </si>
  <si>
    <t>payroll February</t>
  </si>
  <si>
    <t>Village drain clearance (outstanding)</t>
  </si>
  <si>
    <t>Information Commissioner's Office</t>
  </si>
  <si>
    <t>Service Charge - January</t>
  </si>
  <si>
    <t>Service Charge - February</t>
  </si>
  <si>
    <t>payroll (March)</t>
  </si>
  <si>
    <t>Hall hire (February)</t>
  </si>
  <si>
    <t>Office 365 subscription</t>
  </si>
  <si>
    <t>March</t>
  </si>
  <si>
    <t>Dead tree removal Mansion Drive</t>
  </si>
  <si>
    <t>Ground maintenance 24/25</t>
  </si>
  <si>
    <t>N.R. Grundy</t>
  </si>
  <si>
    <t>Hedge removal on Lawnswood Ave</t>
  </si>
  <si>
    <t>Mileage (2 events)</t>
  </si>
  <si>
    <t>Collis &amp; Sons</t>
  </si>
  <si>
    <t>Bus shelter - deposit</t>
  </si>
  <si>
    <t>Service Charge - March</t>
  </si>
  <si>
    <t>Jan - Mar 2025</t>
  </si>
  <si>
    <t>Cash reconciliation @ 31ST MARCH 2025</t>
  </si>
  <si>
    <t>BANK RECONCILIATION - MARCH 2025</t>
  </si>
  <si>
    <t>300005 - Mr D Hiley (Ivy and shrub clearance on Gorseway)</t>
  </si>
  <si>
    <t>31 March 2025</t>
  </si>
  <si>
    <t>Figure in 2025 column</t>
  </si>
  <si>
    <t>VAT reclaim for 2021/22, 2022/23 were realised in 2023/24</t>
  </si>
  <si>
    <t>St. George's Day raffle money in 2023/24</t>
  </si>
  <si>
    <t>Higher interest from bank in 2024/25</t>
  </si>
  <si>
    <t>Insurance claim on damage SID in 2023/24</t>
  </si>
  <si>
    <t>Unexplained amount as % of 2024 figure (must be below 15%)</t>
  </si>
  <si>
    <t>Clerk overtime charge paid in 2024/25</t>
  </si>
  <si>
    <t>LGA pay award 2024/25</t>
  </si>
  <si>
    <t>PAYE paid in 2023/24</t>
  </si>
  <si>
    <t>Precept increase in 24/25</t>
  </si>
  <si>
    <t>All Other Payment</t>
  </si>
  <si>
    <t>2023/4</t>
  </si>
  <si>
    <t>2024/5</t>
  </si>
  <si>
    <t>Ground maintenance work by LDC - additional in 2024/25</t>
  </si>
  <si>
    <t>Grants - supported St George's Day in 2023/24</t>
  </si>
  <si>
    <t>Clerk's Expenses</t>
  </si>
  <si>
    <t>Dog exercise course installed in 2024/25</t>
  </si>
  <si>
    <t>Bank charges</t>
  </si>
  <si>
    <t>Bus Shelter deposit paid in 2024/25</t>
  </si>
  <si>
    <t>SID #5 installation in 2023/24</t>
  </si>
  <si>
    <t>Drain clearance heavied up in 2024/25</t>
  </si>
  <si>
    <t>Hedge/shrubs removal in 2024/25</t>
  </si>
  <si>
    <t>2023/24 SPCA annual fee charged in 2024/5</t>
  </si>
  <si>
    <t>Trainings for Councillors in 2024/25</t>
  </si>
  <si>
    <t>Parish Online - Gov.UK domain for email and website started 2024/25</t>
  </si>
  <si>
    <t>Depth gauge installation in 2024/25</t>
  </si>
  <si>
    <t>Increase in insurance cost</t>
  </si>
  <si>
    <t>Expense for St. George's Day celebration in 2023/24</t>
  </si>
  <si>
    <t>Hall hire - no December meeting in 2024/25</t>
  </si>
  <si>
    <t>ICO fee increase</t>
  </si>
  <si>
    <t>Functions (Powers and Duties)</t>
  </si>
  <si>
    <t>Drop in CIL money in 2024/25</t>
  </si>
  <si>
    <t>To provide for election expenses - set aside in Savings Account</t>
  </si>
  <si>
    <t>To provide for reasonable working capital - set aside in Savings Account</t>
  </si>
  <si>
    <t>Section 137</t>
  </si>
  <si>
    <t>Electors 2024/25</t>
  </si>
  <si>
    <t>Section 137 per elector</t>
  </si>
  <si>
    <t>S137 spending limit</t>
  </si>
  <si>
    <t>S137 spending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</si>
</sst>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£&quot;#,##0.00;\-&quot;£&quot;#,##0.00"/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,##0;[Red]\(#,##0\)"/>
    <numFmt numFmtId="167" formatCode="0.0%"/>
    <numFmt numFmtId="168" formatCode="#,##0.00;[Red]\(#,##0.00\)"/>
  </numFmts>
  <fonts count="39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name val="Arial Narrow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8" fillId="0" borderId="0"/>
    <xf numFmtId="0" fontId="16" fillId="0" borderId="0"/>
    <xf numFmtId="0" fontId="17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</cellStyleXfs>
  <cellXfs count="154">
    <xf numFmtId="0" fontId="0" fillId="0" borderId="0" xfId="0"/>
    <xf numFmtId="0" fontId="15" fillId="0" borderId="0" xfId="4"/>
    <xf numFmtId="40" fontId="15" fillId="0" borderId="0" xfId="4" applyNumberFormat="1"/>
    <xf numFmtId="40" fontId="19" fillId="0" borderId="0" xfId="4" applyNumberFormat="1" applyFont="1"/>
    <xf numFmtId="0" fontId="19" fillId="0" borderId="0" xfId="4" applyFont="1"/>
    <xf numFmtId="40" fontId="19" fillId="0" borderId="4" xfId="4" applyNumberFormat="1" applyFont="1" applyBorder="1"/>
    <xf numFmtId="40" fontId="19" fillId="0" borderId="0" xfId="4" applyNumberFormat="1" applyFont="1" applyAlignment="1">
      <alignment horizontal="center"/>
    </xf>
    <xf numFmtId="0" fontId="19" fillId="0" borderId="0" xfId="4" applyFont="1" applyAlignment="1">
      <alignment horizontal="center"/>
    </xf>
    <xf numFmtId="0" fontId="20" fillId="3" borderId="0" xfId="4" applyFont="1" applyFill="1" applyAlignment="1">
      <alignment horizontal="center"/>
    </xf>
    <xf numFmtId="40" fontId="20" fillId="3" borderId="0" xfId="4" applyNumberFormat="1" applyFont="1" applyFill="1" applyAlignment="1">
      <alignment horizontal="center"/>
    </xf>
    <xf numFmtId="165" fontId="0" fillId="0" borderId="0" xfId="5" applyNumberFormat="1" applyFont="1"/>
    <xf numFmtId="166" fontId="15" fillId="0" borderId="0" xfId="4" applyNumberFormat="1" applyAlignment="1">
      <alignment horizontal="center"/>
    </xf>
    <xf numFmtId="167" fontId="0" fillId="0" borderId="0" xfId="6" applyNumberFormat="1" applyFont="1" applyAlignment="1">
      <alignment horizontal="center"/>
    </xf>
    <xf numFmtId="166" fontId="15" fillId="0" borderId="0" xfId="4" applyNumberFormat="1"/>
    <xf numFmtId="0" fontId="15" fillId="0" borderId="1" xfId="4" applyBorder="1" applyAlignment="1">
      <alignment horizontal="center" vertical="center"/>
    </xf>
    <xf numFmtId="166" fontId="0" fillId="0" borderId="1" xfId="5" applyNumberFormat="1" applyFont="1" applyBorder="1"/>
    <xf numFmtId="0" fontId="15" fillId="0" borderId="1" xfId="4" applyBorder="1"/>
    <xf numFmtId="166" fontId="0" fillId="4" borderId="1" xfId="5" applyNumberFormat="1" applyFont="1" applyFill="1" applyBorder="1"/>
    <xf numFmtId="0" fontId="15" fillId="0" borderId="0" xfId="4" applyAlignment="1">
      <alignment horizontal="center" vertical="center"/>
    </xf>
    <xf numFmtId="166" fontId="0" fillId="0" borderId="0" xfId="5" applyNumberFormat="1" applyFont="1"/>
    <xf numFmtId="0" fontId="15" fillId="0" borderId="0" xfId="4" applyAlignment="1">
      <alignment horizontal="center"/>
    </xf>
    <xf numFmtId="165" fontId="20" fillId="5" borderId="0" xfId="5" applyNumberFormat="1" applyFont="1" applyFill="1" applyAlignment="1">
      <alignment horizontal="center" vertical="center"/>
    </xf>
    <xf numFmtId="0" fontId="15" fillId="0" borderId="0" xfId="4" applyAlignment="1">
      <alignment horizontal="center" wrapText="1"/>
    </xf>
    <xf numFmtId="0" fontId="20" fillId="5" borderId="0" xfId="5" quotePrefix="1" applyNumberFormat="1" applyFont="1" applyFill="1" applyAlignment="1">
      <alignment horizontal="center" vertical="center" wrapText="1"/>
    </xf>
    <xf numFmtId="0" fontId="20" fillId="5" borderId="0" xfId="5" applyNumberFormat="1" applyFont="1" applyFill="1" applyAlignment="1">
      <alignment horizontal="center" vertical="center" wrapText="1"/>
    </xf>
    <xf numFmtId="0" fontId="22" fillId="5" borderId="0" xfId="5" quotePrefix="1" applyNumberFormat="1" applyFont="1" applyFill="1" applyAlignment="1">
      <alignment horizontal="center" vertical="center" wrapText="1"/>
    </xf>
    <xf numFmtId="166" fontId="15" fillId="0" borderId="5" xfId="4" applyNumberFormat="1" applyBorder="1"/>
    <xf numFmtId="0" fontId="15" fillId="0" borderId="5" xfId="4" applyBorder="1"/>
    <xf numFmtId="9" fontId="0" fillId="0" borderId="0" xfId="6" applyFont="1"/>
    <xf numFmtId="168" fontId="15" fillId="0" borderId="0" xfId="4" applyNumberFormat="1"/>
    <xf numFmtId="0" fontId="23" fillId="0" borderId="0" xfId="4" applyFont="1"/>
    <xf numFmtId="0" fontId="24" fillId="0" borderId="0" xfId="4" applyFont="1"/>
    <xf numFmtId="168" fontId="19" fillId="0" borderId="0" xfId="4" applyNumberFormat="1" applyFont="1"/>
    <xf numFmtId="0" fontId="21" fillId="3" borderId="0" xfId="4" applyFont="1" applyFill="1"/>
    <xf numFmtId="0" fontId="21" fillId="3" borderId="0" xfId="4" applyFont="1" applyFill="1" applyAlignment="1">
      <alignment horizontal="center" wrapText="1"/>
    </xf>
    <xf numFmtId="0" fontId="21" fillId="0" borderId="0" xfId="4" applyFont="1" applyAlignment="1">
      <alignment horizontal="center"/>
    </xf>
    <xf numFmtId="9" fontId="0" fillId="0" borderId="0" xfId="6" applyFont="1" applyFill="1" applyBorder="1"/>
    <xf numFmtId="0" fontId="26" fillId="0" borderId="0" xfId="7"/>
    <xf numFmtId="0" fontId="27" fillId="3" borderId="1" xfId="7" applyFont="1" applyFill="1" applyBorder="1" applyAlignment="1">
      <alignment horizontal="center" vertical="center" wrapText="1"/>
    </xf>
    <xf numFmtId="0" fontId="26" fillId="0" borderId="0" xfId="7" applyAlignment="1">
      <alignment horizontal="center" vertical="center" wrapText="1"/>
    </xf>
    <xf numFmtId="0" fontId="27" fillId="6" borderId="1" xfId="7" applyFont="1" applyFill="1" applyBorder="1" applyAlignment="1">
      <alignment horizontal="center" vertical="center" wrapText="1"/>
    </xf>
    <xf numFmtId="0" fontId="27" fillId="7" borderId="1" xfId="7" applyFont="1" applyFill="1" applyBorder="1" applyAlignment="1">
      <alignment horizontal="center" vertical="center" wrapText="1"/>
    </xf>
    <xf numFmtId="0" fontId="27" fillId="8" borderId="1" xfId="7" applyFont="1" applyFill="1" applyBorder="1" applyAlignment="1">
      <alignment horizontal="center" vertical="center" wrapText="1"/>
    </xf>
    <xf numFmtId="14" fontId="26" fillId="0" borderId="0" xfId="7" applyNumberFormat="1" applyAlignment="1">
      <alignment horizontal="left"/>
    </xf>
    <xf numFmtId="0" fontId="17" fillId="0" borderId="0" xfId="7" applyFont="1" applyAlignment="1">
      <alignment horizontal="left"/>
    </xf>
    <xf numFmtId="0" fontId="26" fillId="0" borderId="0" xfId="7" applyAlignment="1">
      <alignment horizontal="center"/>
    </xf>
    <xf numFmtId="168" fontId="26" fillId="0" borderId="0" xfId="7" applyNumberFormat="1"/>
    <xf numFmtId="0" fontId="26" fillId="0" borderId="0" xfId="7" applyAlignment="1">
      <alignment vertical="center"/>
    </xf>
    <xf numFmtId="168" fontId="26" fillId="2" borderId="0" xfId="7" applyNumberFormat="1" applyFill="1"/>
    <xf numFmtId="0" fontId="26" fillId="0" borderId="0" xfId="7" applyAlignment="1">
      <alignment horizontal="left"/>
    </xf>
    <xf numFmtId="0" fontId="17" fillId="0" borderId="0" xfId="7" applyFont="1" applyAlignment="1">
      <alignment horizontal="center"/>
    </xf>
    <xf numFmtId="0" fontId="17" fillId="0" borderId="7" xfId="7" applyFont="1" applyBorder="1"/>
    <xf numFmtId="0" fontId="26" fillId="0" borderId="7" xfId="7" applyBorder="1"/>
    <xf numFmtId="168" fontId="26" fillId="0" borderId="7" xfId="7" applyNumberFormat="1" applyBorder="1"/>
    <xf numFmtId="168" fontId="26" fillId="2" borderId="7" xfId="7" applyNumberFormat="1" applyFill="1" applyBorder="1"/>
    <xf numFmtId="0" fontId="17" fillId="0" borderId="0" xfId="7" applyFont="1"/>
    <xf numFmtId="40" fontId="26" fillId="0" borderId="0" xfId="7" applyNumberFormat="1"/>
    <xf numFmtId="0" fontId="19" fillId="0" borderId="0" xfId="7" applyFont="1"/>
    <xf numFmtId="40" fontId="26" fillId="0" borderId="0" xfId="7" quotePrefix="1" applyNumberFormat="1"/>
    <xf numFmtId="40" fontId="19" fillId="0" borderId="0" xfId="7" applyNumberFormat="1" applyFont="1" applyAlignment="1">
      <alignment horizontal="center"/>
    </xf>
    <xf numFmtId="0" fontId="28" fillId="0" borderId="0" xfId="7" applyFont="1" applyAlignment="1">
      <alignment horizontal="left" vertical="center"/>
    </xf>
    <xf numFmtId="164" fontId="28" fillId="0" borderId="0" xfId="7" applyNumberFormat="1" applyFont="1" applyAlignment="1">
      <alignment vertical="center"/>
    </xf>
    <xf numFmtId="40" fontId="17" fillId="0" borderId="0" xfId="7" applyNumberFormat="1" applyFont="1"/>
    <xf numFmtId="0" fontId="29" fillId="0" borderId="0" xfId="7" applyFont="1" applyAlignment="1">
      <alignment horizontal="left" vertical="center"/>
    </xf>
    <xf numFmtId="164" fontId="31" fillId="2" borderId="2" xfId="7" applyNumberFormat="1" applyFont="1" applyFill="1" applyBorder="1" applyAlignment="1">
      <alignment vertical="center"/>
    </xf>
    <xf numFmtId="0" fontId="31" fillId="0" borderId="0" xfId="7" applyFont="1" applyAlignment="1">
      <alignment horizontal="left" vertical="center"/>
    </xf>
    <xf numFmtId="0" fontId="29" fillId="0" borderId="0" xfId="7" applyFont="1" applyAlignment="1">
      <alignment horizontal="center"/>
    </xf>
    <xf numFmtId="0" fontId="33" fillId="0" borderId="0" xfId="7" applyFont="1"/>
    <xf numFmtId="40" fontId="19" fillId="0" borderId="0" xfId="7" applyNumberFormat="1" applyFont="1"/>
    <xf numFmtId="49" fontId="17" fillId="0" borderId="0" xfId="7" applyNumberFormat="1" applyFont="1" applyAlignment="1">
      <alignment horizontal="center"/>
    </xf>
    <xf numFmtId="0" fontId="17" fillId="0" borderId="0" xfId="7" applyFont="1" applyProtection="1">
      <protection locked="0"/>
    </xf>
    <xf numFmtId="164" fontId="28" fillId="0" borderId="0" xfId="7" applyNumberFormat="1" applyFont="1" applyAlignment="1" applyProtection="1">
      <alignment vertical="center"/>
      <protection locked="0"/>
    </xf>
    <xf numFmtId="40" fontId="26" fillId="0" borderId="3" xfId="7" applyNumberFormat="1" applyBorder="1"/>
    <xf numFmtId="164" fontId="17" fillId="0" borderId="0" xfId="7" applyNumberFormat="1" applyFont="1"/>
    <xf numFmtId="0" fontId="34" fillId="0" borderId="0" xfId="7" applyFont="1"/>
    <xf numFmtId="40" fontId="26" fillId="0" borderId="4" xfId="7" applyNumberFormat="1" applyBorder="1"/>
    <xf numFmtId="2" fontId="26" fillId="0" borderId="0" xfId="7" applyNumberFormat="1"/>
    <xf numFmtId="0" fontId="19" fillId="0" borderId="0" xfId="0" applyFont="1"/>
    <xf numFmtId="40" fontId="26" fillId="0" borderId="9" xfId="7" applyNumberFormat="1" applyBorder="1"/>
    <xf numFmtId="0" fontId="16" fillId="0" borderId="0" xfId="0" applyFont="1"/>
    <xf numFmtId="164" fontId="16" fillId="0" borderId="0" xfId="0" applyNumberFormat="1" applyFont="1"/>
    <xf numFmtId="0" fontId="26" fillId="0" borderId="0" xfId="7" applyAlignment="1">
      <alignment horizontal="right" vertical="center"/>
    </xf>
    <xf numFmtId="0" fontId="26" fillId="0" borderId="0" xfId="7" applyAlignment="1">
      <alignment horizontal="left" vertical="center"/>
    </xf>
    <xf numFmtId="0" fontId="17" fillId="0" borderId="0" xfId="7" applyFont="1" applyAlignment="1">
      <alignment horizontal="left" vertical="center"/>
    </xf>
    <xf numFmtId="14" fontId="17" fillId="0" borderId="0" xfId="7" applyNumberFormat="1" applyFont="1" applyAlignment="1">
      <alignment horizontal="left"/>
    </xf>
    <xf numFmtId="0" fontId="17" fillId="0" borderId="0" xfId="7" applyFont="1" applyAlignment="1">
      <alignment horizontal="right" vertical="center"/>
    </xf>
    <xf numFmtId="2" fontId="15" fillId="0" borderId="0" xfId="4" applyNumberFormat="1"/>
    <xf numFmtId="166" fontId="0" fillId="4" borderId="6" xfId="5" applyNumberFormat="1" applyFont="1" applyFill="1" applyBorder="1"/>
    <xf numFmtId="166" fontId="0" fillId="0" borderId="6" xfId="5" applyNumberFormat="1" applyFont="1" applyBorder="1"/>
    <xf numFmtId="14" fontId="17" fillId="0" borderId="0" xfId="7" applyNumberFormat="1" applyFont="1" applyAlignment="1">
      <alignment vertical="center"/>
    </xf>
    <xf numFmtId="0" fontId="27" fillId="3" borderId="0" xfId="7" applyFont="1" applyFill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0" fontId="27" fillId="3" borderId="0" xfId="7" applyFont="1" applyFill="1" applyAlignment="1">
      <alignment horizontal="left"/>
    </xf>
    <xf numFmtId="0" fontId="19" fillId="0" borderId="4" xfId="4" applyFont="1" applyBorder="1"/>
    <xf numFmtId="0" fontId="14" fillId="0" borderId="0" xfId="0" applyFont="1"/>
    <xf numFmtId="40" fontId="14" fillId="0" borderId="4" xfId="0" applyNumberFormat="1" applyFont="1" applyBorder="1"/>
    <xf numFmtId="0" fontId="14" fillId="0" borderId="0" xfId="4" applyFont="1"/>
    <xf numFmtId="0" fontId="14" fillId="0" borderId="0" xfId="4" applyFont="1" applyAlignment="1">
      <alignment horizontal="center"/>
    </xf>
    <xf numFmtId="0" fontId="14" fillId="0" borderId="0" xfId="4" quotePrefix="1" applyFont="1"/>
    <xf numFmtId="168" fontId="14" fillId="0" borderId="0" xfId="4" applyNumberFormat="1" applyFont="1"/>
    <xf numFmtId="0" fontId="17" fillId="0" borderId="0" xfId="0" applyFont="1"/>
    <xf numFmtId="165" fontId="36" fillId="0" borderId="0" xfId="5" applyNumberFormat="1" applyFont="1"/>
    <xf numFmtId="166" fontId="16" fillId="4" borderId="1" xfId="5" applyNumberFormat="1" applyFont="1" applyFill="1" applyBorder="1"/>
    <xf numFmtId="166" fontId="16" fillId="0" borderId="1" xfId="5" applyNumberFormat="1" applyFont="1" applyBorder="1"/>
    <xf numFmtId="167" fontId="16" fillId="0" borderId="0" xfId="6" applyNumberFormat="1" applyFont="1" applyAlignment="1">
      <alignment horizontal="center"/>
    </xf>
    <xf numFmtId="166" fontId="13" fillId="0" borderId="0" xfId="4" applyNumberFormat="1" applyFont="1" applyAlignment="1">
      <alignment horizontal="right"/>
    </xf>
    <xf numFmtId="166" fontId="13" fillId="0" borderId="0" xfId="4" applyNumberFormat="1" applyFont="1" applyAlignment="1">
      <alignment horizontal="center"/>
    </xf>
    <xf numFmtId="0" fontId="12" fillId="0" borderId="0" xfId="4" applyFont="1"/>
    <xf numFmtId="0" fontId="25" fillId="2" borderId="0" xfId="4" applyFont="1" applyFill="1" applyAlignment="1">
      <alignment horizontal="right"/>
    </xf>
    <xf numFmtId="0" fontId="25" fillId="2" borderId="0" xfId="4" applyFont="1" applyFill="1"/>
    <xf numFmtId="0" fontId="11" fillId="0" borderId="0" xfId="4" applyFont="1"/>
    <xf numFmtId="4" fontId="15" fillId="0" borderId="0" xfId="4" applyNumberFormat="1"/>
    <xf numFmtId="4" fontId="14" fillId="0" borderId="0" xfId="4" applyNumberFormat="1" applyFont="1" applyAlignment="1">
      <alignment horizontal="center"/>
    </xf>
    <xf numFmtId="4" fontId="15" fillId="0" borderId="0" xfId="4" applyNumberFormat="1" applyAlignment="1">
      <alignment horizontal="center"/>
    </xf>
    <xf numFmtId="4" fontId="14" fillId="0" borderId="0" xfId="4" applyNumberFormat="1" applyFont="1"/>
    <xf numFmtId="4" fontId="25" fillId="2" borderId="0" xfId="4" applyNumberFormat="1" applyFont="1" applyFill="1" applyAlignment="1">
      <alignment horizontal="center"/>
    </xf>
    <xf numFmtId="4" fontId="25" fillId="2" borderId="0" xfId="4" applyNumberFormat="1" applyFont="1" applyFill="1"/>
    <xf numFmtId="164" fontId="15" fillId="0" borderId="0" xfId="4" applyNumberFormat="1"/>
    <xf numFmtId="0" fontId="10" fillId="0" borderId="0" xfId="4" applyFont="1"/>
    <xf numFmtId="0" fontId="9" fillId="0" borderId="0" xfId="4" applyFont="1"/>
    <xf numFmtId="0" fontId="8" fillId="0" borderId="0" xfId="4" applyFont="1"/>
    <xf numFmtId="4" fontId="8" fillId="0" borderId="0" xfId="4" applyNumberFormat="1" applyFont="1" applyAlignment="1">
      <alignment horizontal="center"/>
    </xf>
    <xf numFmtId="4" fontId="8" fillId="0" borderId="0" xfId="4" applyNumberFormat="1" applyFont="1"/>
    <xf numFmtId="0" fontId="17" fillId="0" borderId="0" xfId="7" applyFont="1" applyAlignment="1">
      <alignment horizontal="right"/>
    </xf>
    <xf numFmtId="166" fontId="7" fillId="0" borderId="0" xfId="4" applyNumberFormat="1" applyFont="1" applyAlignment="1">
      <alignment horizontal="center"/>
    </xf>
    <xf numFmtId="0" fontId="7" fillId="0" borderId="0" xfId="4" applyFont="1"/>
    <xf numFmtId="14" fontId="26" fillId="0" borderId="0" xfId="7" applyNumberFormat="1" applyAlignment="1">
      <alignment vertical="center"/>
    </xf>
    <xf numFmtId="4" fontId="35" fillId="0" borderId="10" xfId="0" applyNumberFormat="1" applyFont="1" applyBorder="1" applyAlignment="1">
      <alignment horizontal="center" vertical="center" wrapText="1"/>
    </xf>
    <xf numFmtId="0" fontId="15" fillId="2" borderId="0" xfId="4" applyFill="1"/>
    <xf numFmtId="0" fontId="6" fillId="0" borderId="0" xfId="7" applyFont="1"/>
    <xf numFmtId="166" fontId="5" fillId="0" borderId="0" xfId="4" applyNumberFormat="1" applyFont="1" applyAlignment="1">
      <alignment horizontal="center"/>
    </xf>
    <xf numFmtId="0" fontId="5" fillId="0" borderId="0" xfId="4" applyFont="1"/>
    <xf numFmtId="0" fontId="21" fillId="3" borderId="0" xfId="4" applyFont="1" applyFill="1" applyAlignment="1">
      <alignment horizontal="center"/>
    </xf>
    <xf numFmtId="0" fontId="4" fillId="0" borderId="1" xfId="4" applyFont="1" applyBorder="1"/>
    <xf numFmtId="0" fontId="4" fillId="0" borderId="0" xfId="4" applyFont="1"/>
    <xf numFmtId="0" fontId="3" fillId="0" borderId="0" xfId="4" applyFont="1"/>
    <xf numFmtId="0" fontId="17" fillId="9" borderId="0" xfId="7" applyFont="1" applyFill="1" applyAlignment="1">
      <alignment horizontal="left" vertical="center"/>
    </xf>
    <xf numFmtId="0" fontId="2" fillId="0" borderId="0" xfId="4" applyFont="1"/>
    <xf numFmtId="0" fontId="1" fillId="0" borderId="0" xfId="4" applyFont="1" applyAlignment="1">
      <alignment horizontal="center"/>
    </xf>
    <xf numFmtId="0" fontId="1" fillId="0" borderId="0" xfId="4" applyFont="1"/>
    <xf numFmtId="0" fontId="17" fillId="10" borderId="0" xfId="7" applyFont="1" applyFill="1"/>
    <xf numFmtId="0" fontId="26" fillId="10" borderId="0" xfId="7" applyFill="1"/>
    <xf numFmtId="7" fontId="26" fillId="10" borderId="0" xfId="8" applyNumberFormat="1" applyFont="1" applyFill="1"/>
    <xf numFmtId="7" fontId="29" fillId="10" borderId="0" xfId="8" applyNumberFormat="1" applyFont="1" applyFill="1"/>
    <xf numFmtId="7" fontId="26" fillId="10" borderId="0" xfId="8" applyNumberFormat="1" applyFont="1" applyFill="1" applyAlignment="1">
      <alignment horizontal="right"/>
    </xf>
    <xf numFmtId="0" fontId="27" fillId="3" borderId="6" xfId="7" applyFont="1" applyFill="1" applyBorder="1" applyAlignment="1">
      <alignment horizontal="center"/>
    </xf>
    <xf numFmtId="0" fontId="27" fillId="3" borderId="7" xfId="7" applyFont="1" applyFill="1" applyBorder="1" applyAlignment="1">
      <alignment horizontal="center"/>
    </xf>
    <xf numFmtId="0" fontId="27" fillId="3" borderId="8" xfId="7" applyFont="1" applyFill="1" applyBorder="1" applyAlignment="1">
      <alignment horizontal="center"/>
    </xf>
    <xf numFmtId="0" fontId="27" fillId="6" borderId="1" xfId="7" applyFont="1" applyFill="1" applyBorder="1" applyAlignment="1">
      <alignment horizontal="center"/>
    </xf>
    <xf numFmtId="0" fontId="27" fillId="7" borderId="1" xfId="7" applyFont="1" applyFill="1" applyBorder="1" applyAlignment="1">
      <alignment horizontal="center"/>
    </xf>
    <xf numFmtId="0" fontId="27" fillId="8" borderId="1" xfId="7" applyFont="1" applyFill="1" applyBorder="1" applyAlignment="1">
      <alignment horizontal="center"/>
    </xf>
    <xf numFmtId="0" fontId="20" fillId="5" borderId="0" xfId="4" applyFont="1" applyFill="1" applyAlignment="1">
      <alignment horizontal="center" vertical="center"/>
    </xf>
    <xf numFmtId="0" fontId="20" fillId="5" borderId="0" xfId="4" applyFont="1" applyFill="1" applyAlignment="1">
      <alignment horizontal="center"/>
    </xf>
    <xf numFmtId="165" fontId="20" fillId="5" borderId="0" xfId="5" applyNumberFormat="1" applyFont="1" applyFill="1" applyAlignment="1">
      <alignment horizontal="center" vertical="center"/>
    </xf>
  </cellXfs>
  <cellStyles count="9">
    <cellStyle name="Comma" xfId="8" builtinId="3"/>
    <cellStyle name="Comma 2" xfId="5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4" xfId="4" xr:uid="{00000000-0005-0000-0000-000005000000}"/>
    <cellStyle name="Normal 5" xfId="7" xr:uid="{00000000-0005-0000-0000-000006000000}"/>
    <cellStyle name="Percent 2" xfId="6" xr:uid="{00000000-0005-0000-0000-000007000000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FFCC"/>
      <color rgb="FFFFCCFF"/>
      <color rgb="FFFFFF66"/>
      <color rgb="FFFFFFCC"/>
      <color rgb="FFCCECFF"/>
      <color rgb="FFCCFF99"/>
      <color rgb="FFCCFFCC"/>
      <color rgb="FFFF6699"/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C46C8F-64F7-4C28-8AE9-40FE0CC34A97}" name="Table1" displayName="Table1" ref="B2:B12" totalsRowShown="0">
  <autoFilter ref="B2:B12" xr:uid="{C3C46C8F-64F7-4C28-8AE9-40FE0CC34A97}"/>
  <tableColumns count="1">
    <tableColumn id="2" xr3:uid="{F1F6190B-668A-48EE-B44C-923C374F740A}" name="Category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C2CB77-9B9B-44AA-8492-897AECC2696B}" name="Table13" displayName="Table13" ref="D2:D48" totalsRowShown="0">
  <autoFilter ref="D2:D48" xr:uid="{DCC2CB77-9B9B-44AA-8492-897AECC2696B}"/>
  <tableColumns count="1">
    <tableColumn id="2" xr3:uid="{D0BB741C-26C4-4765-B3B2-CCDF65ED53BE}" name="Powers &amp; Duti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107"/>
  <sheetViews>
    <sheetView tabSelected="1" zoomScaleNormal="100" workbookViewId="0">
      <pane xSplit="3" ySplit="8" topLeftCell="D71" activePane="bottomRight" state="frozen"/>
      <selection pane="topRight" activeCell="D1" sqref="D1"/>
      <selection pane="bottomLeft" activeCell="A9" sqref="A9"/>
      <selection pane="bottomRight" activeCell="E24" sqref="E24"/>
    </sheetView>
  </sheetViews>
  <sheetFormatPr defaultColWidth="8.875" defaultRowHeight="13.2" x14ac:dyDescent="0.25"/>
  <cols>
    <col min="1" max="1" width="15.375" style="37" customWidth="1"/>
    <col min="2" max="2" width="20.375" style="37" customWidth="1"/>
    <col min="3" max="3" width="38" style="37" customWidth="1"/>
    <col min="4" max="6" width="15.375" style="37" customWidth="1"/>
    <col min="7" max="7" width="15.375" style="37" hidden="1" customWidth="1"/>
    <col min="8" max="8" width="15.375" style="37" customWidth="1"/>
    <col min="9" max="9" width="15.375" style="49" customWidth="1"/>
    <col min="10" max="10" width="46.125" style="49" customWidth="1"/>
    <col min="11" max="11" width="3.125" style="37" customWidth="1"/>
    <col min="12" max="13" width="15.375" style="37" hidden="1" customWidth="1"/>
    <col min="14" max="19" width="15.375" style="37" customWidth="1"/>
    <col min="20" max="16384" width="8.875" style="37"/>
  </cols>
  <sheetData>
    <row r="3" spans="1:20" x14ac:dyDescent="0.25">
      <c r="A3" s="145" t="s">
        <v>0</v>
      </c>
      <c r="B3" s="146"/>
      <c r="C3" s="146"/>
      <c r="D3" s="146"/>
      <c r="E3" s="146"/>
      <c r="F3" s="146"/>
      <c r="G3" s="146"/>
      <c r="H3" s="147"/>
      <c r="I3" s="92"/>
      <c r="J3" s="92"/>
      <c r="L3" s="148" t="s">
        <v>1</v>
      </c>
      <c r="M3" s="148"/>
      <c r="N3" s="149" t="s">
        <v>2</v>
      </c>
      <c r="O3" s="149"/>
      <c r="P3" s="149"/>
      <c r="Q3" s="150" t="s">
        <v>3</v>
      </c>
      <c r="R3" s="150"/>
      <c r="S3" s="150"/>
    </row>
    <row r="4" spans="1:20" s="39" customFormat="1" ht="26.4" x14ac:dyDescent="0.3">
      <c r="A4" s="38" t="s">
        <v>4</v>
      </c>
      <c r="B4" s="38" t="s">
        <v>5</v>
      </c>
      <c r="C4" s="38" t="s">
        <v>6</v>
      </c>
      <c r="D4" s="38" t="s">
        <v>7</v>
      </c>
      <c r="E4" s="38" t="s">
        <v>8</v>
      </c>
      <c r="F4" s="38" t="s">
        <v>9</v>
      </c>
      <c r="G4" s="38" t="s">
        <v>10</v>
      </c>
      <c r="H4" s="38" t="s">
        <v>11</v>
      </c>
      <c r="I4" s="90" t="s">
        <v>12</v>
      </c>
      <c r="J4" s="90" t="s">
        <v>371</v>
      </c>
      <c r="L4" s="40" t="s">
        <v>13</v>
      </c>
      <c r="M4" s="40" t="s">
        <v>14</v>
      </c>
      <c r="N4" s="41" t="s">
        <v>15</v>
      </c>
      <c r="O4" s="41" t="s">
        <v>16</v>
      </c>
      <c r="P4" s="41" t="s">
        <v>17</v>
      </c>
      <c r="Q4" s="42" t="s">
        <v>18</v>
      </c>
      <c r="R4" s="42" t="s">
        <v>19</v>
      </c>
      <c r="S4" s="42" t="s">
        <v>20</v>
      </c>
    </row>
    <row r="6" spans="1:20" x14ac:dyDescent="0.25">
      <c r="A6" s="43">
        <v>45383</v>
      </c>
      <c r="B6" s="44" t="s">
        <v>21</v>
      </c>
      <c r="C6" s="45"/>
      <c r="D6" s="46">
        <f>SUMMARY!K15</f>
        <v>28371.86</v>
      </c>
      <c r="E6" s="46">
        <v>0</v>
      </c>
      <c r="F6" s="47"/>
      <c r="G6" s="47"/>
      <c r="H6" s="47"/>
      <c r="I6" s="82"/>
      <c r="J6" s="82"/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8">
        <v>0</v>
      </c>
      <c r="R6" s="48">
        <v>0</v>
      </c>
      <c r="S6" s="48">
        <v>0</v>
      </c>
      <c r="T6" s="46"/>
    </row>
    <row r="7" spans="1:20" x14ac:dyDescent="0.25">
      <c r="A7" s="43"/>
      <c r="B7" s="44"/>
      <c r="C7" s="45"/>
      <c r="D7" s="46"/>
      <c r="E7" s="46"/>
      <c r="F7" s="47"/>
      <c r="G7" s="47"/>
      <c r="H7" s="47"/>
      <c r="I7" s="82"/>
      <c r="J7" s="82"/>
      <c r="L7" s="46"/>
      <c r="M7" s="46"/>
      <c r="N7" s="46"/>
      <c r="O7" s="46"/>
      <c r="P7" s="46"/>
      <c r="Q7" s="46"/>
      <c r="R7" s="46"/>
      <c r="S7" s="46"/>
      <c r="T7" s="46"/>
    </row>
    <row r="8" spans="1:20" x14ac:dyDescent="0.25">
      <c r="A8" s="49"/>
      <c r="B8" s="44"/>
      <c r="C8" s="45"/>
      <c r="D8" s="46"/>
      <c r="E8" s="46"/>
      <c r="F8" s="81"/>
      <c r="G8" s="47"/>
      <c r="H8" s="47"/>
      <c r="I8" s="82"/>
      <c r="J8" s="82"/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8">
        <v>0</v>
      </c>
      <c r="R8" s="48">
        <v>0</v>
      </c>
      <c r="S8" s="48">
        <v>0</v>
      </c>
    </row>
    <row r="9" spans="1:20" x14ac:dyDescent="0.25">
      <c r="A9" s="43">
        <v>45399</v>
      </c>
      <c r="B9" s="44" t="s">
        <v>30</v>
      </c>
      <c r="C9" s="50" t="s">
        <v>212</v>
      </c>
      <c r="D9" s="46">
        <v>0</v>
      </c>
      <c r="E9" s="46">
        <v>867.31</v>
      </c>
      <c r="F9" s="85" t="s">
        <v>28</v>
      </c>
      <c r="G9" s="47"/>
      <c r="H9" s="126">
        <v>45400</v>
      </c>
      <c r="I9" s="83" t="s">
        <v>25</v>
      </c>
      <c r="J9" s="83" t="s">
        <v>271</v>
      </c>
      <c r="L9" s="46"/>
      <c r="M9" s="46"/>
      <c r="N9" s="46">
        <f>E9-P9</f>
        <v>852.31</v>
      </c>
      <c r="O9" s="46">
        <v>0</v>
      </c>
      <c r="P9" s="46">
        <v>15</v>
      </c>
      <c r="Q9" s="48">
        <v>0</v>
      </c>
      <c r="R9" s="48">
        <v>0</v>
      </c>
      <c r="S9" s="48">
        <v>0</v>
      </c>
    </row>
    <row r="10" spans="1:20" x14ac:dyDescent="0.25">
      <c r="A10" s="43">
        <v>45399</v>
      </c>
      <c r="B10" s="44" t="s">
        <v>26</v>
      </c>
      <c r="C10" s="50" t="s">
        <v>205</v>
      </c>
      <c r="D10" s="46">
        <v>0</v>
      </c>
      <c r="E10" s="46">
        <v>3.3</v>
      </c>
      <c r="F10" s="85" t="s">
        <v>28</v>
      </c>
      <c r="G10" s="47"/>
      <c r="H10" s="126">
        <v>45400</v>
      </c>
      <c r="I10" s="83" t="s">
        <v>25</v>
      </c>
      <c r="J10" s="83" t="s">
        <v>271</v>
      </c>
      <c r="L10" s="46"/>
      <c r="M10" s="46"/>
      <c r="N10" s="46">
        <v>0</v>
      </c>
      <c r="O10" s="46">
        <v>0</v>
      </c>
      <c r="P10" s="46">
        <f>E10</f>
        <v>3.3</v>
      </c>
      <c r="Q10" s="48">
        <v>0</v>
      </c>
      <c r="R10" s="48">
        <v>0.55000000000000004</v>
      </c>
      <c r="S10" s="48">
        <v>0</v>
      </c>
    </row>
    <row r="11" spans="1:20" x14ac:dyDescent="0.25">
      <c r="A11" s="43">
        <v>45399</v>
      </c>
      <c r="B11" s="44" t="s">
        <v>40</v>
      </c>
      <c r="C11" s="50" t="s">
        <v>176</v>
      </c>
      <c r="D11" s="46">
        <v>0</v>
      </c>
      <c r="E11" s="46">
        <v>38.5</v>
      </c>
      <c r="F11" s="85" t="s">
        <v>28</v>
      </c>
      <c r="G11" s="47"/>
      <c r="H11" s="126">
        <v>45400</v>
      </c>
      <c r="I11" s="83" t="s">
        <v>22</v>
      </c>
      <c r="J11" s="83" t="s">
        <v>267</v>
      </c>
      <c r="L11" s="46"/>
      <c r="M11" s="46"/>
      <c r="N11" s="46">
        <v>0</v>
      </c>
      <c r="O11" s="46">
        <v>0</v>
      </c>
      <c r="P11" s="46">
        <f t="shared" ref="P11:P30" si="0">E11</f>
        <v>38.5</v>
      </c>
      <c r="Q11" s="48">
        <v>0</v>
      </c>
      <c r="R11" s="48">
        <v>0</v>
      </c>
      <c r="S11" s="48">
        <v>0</v>
      </c>
    </row>
    <row r="12" spans="1:20" x14ac:dyDescent="0.25">
      <c r="A12" s="43">
        <v>45399</v>
      </c>
      <c r="B12" s="44" t="s">
        <v>206</v>
      </c>
      <c r="C12" s="50" t="s">
        <v>207</v>
      </c>
      <c r="D12" s="46">
        <v>0</v>
      </c>
      <c r="E12" s="46">
        <v>25</v>
      </c>
      <c r="F12" s="85" t="s">
        <v>28</v>
      </c>
      <c r="G12" s="47"/>
      <c r="H12" s="126">
        <v>45400</v>
      </c>
      <c r="I12" s="83" t="s">
        <v>31</v>
      </c>
      <c r="J12" s="83" t="s">
        <v>272</v>
      </c>
      <c r="L12" s="46"/>
      <c r="M12" s="46"/>
      <c r="N12" s="46">
        <v>0</v>
      </c>
      <c r="O12" s="46">
        <v>0</v>
      </c>
      <c r="P12" s="46">
        <f t="shared" si="0"/>
        <v>25</v>
      </c>
      <c r="Q12" s="48">
        <v>0</v>
      </c>
      <c r="R12" s="48">
        <v>0</v>
      </c>
      <c r="S12" s="48">
        <v>0</v>
      </c>
    </row>
    <row r="13" spans="1:20" x14ac:dyDescent="0.25">
      <c r="A13" s="43">
        <v>45399</v>
      </c>
      <c r="B13" s="44" t="s">
        <v>208</v>
      </c>
      <c r="C13" s="50" t="s">
        <v>209</v>
      </c>
      <c r="D13" s="46">
        <v>0</v>
      </c>
      <c r="E13" s="46">
        <v>30</v>
      </c>
      <c r="F13" s="85">
        <v>300002</v>
      </c>
      <c r="G13" s="47"/>
      <c r="H13" s="126">
        <v>45419</v>
      </c>
      <c r="I13" s="83" t="s">
        <v>35</v>
      </c>
      <c r="J13" s="83" t="s">
        <v>375</v>
      </c>
      <c r="L13" s="46"/>
      <c r="M13" s="46"/>
      <c r="N13" s="46">
        <v>0</v>
      </c>
      <c r="O13" s="46">
        <v>0</v>
      </c>
      <c r="P13" s="46">
        <f t="shared" si="0"/>
        <v>30</v>
      </c>
      <c r="Q13" s="48">
        <v>0</v>
      </c>
      <c r="R13" s="48">
        <v>0</v>
      </c>
      <c r="S13" s="48">
        <v>0</v>
      </c>
    </row>
    <row r="14" spans="1:20" x14ac:dyDescent="0.25">
      <c r="A14" s="43">
        <v>45399</v>
      </c>
      <c r="B14" s="44" t="s">
        <v>210</v>
      </c>
      <c r="C14" s="50" t="s">
        <v>211</v>
      </c>
      <c r="D14" s="46">
        <v>0</v>
      </c>
      <c r="E14" s="46">
        <v>19.98</v>
      </c>
      <c r="F14" s="85" t="s">
        <v>28</v>
      </c>
      <c r="G14" s="47"/>
      <c r="H14" s="126">
        <v>45400</v>
      </c>
      <c r="I14" s="83" t="s">
        <v>32</v>
      </c>
      <c r="J14" s="83"/>
      <c r="L14" s="46"/>
      <c r="M14" s="46"/>
      <c r="N14" s="46">
        <v>0</v>
      </c>
      <c r="O14" s="46">
        <v>0</v>
      </c>
      <c r="P14" s="46">
        <f t="shared" si="0"/>
        <v>19.98</v>
      </c>
      <c r="Q14" s="48">
        <v>0</v>
      </c>
      <c r="R14" s="48">
        <v>0</v>
      </c>
      <c r="S14" s="48">
        <v>0</v>
      </c>
    </row>
    <row r="15" spans="1:20" x14ac:dyDescent="0.25">
      <c r="A15" s="43">
        <v>45399</v>
      </c>
      <c r="B15" s="44" t="s">
        <v>27</v>
      </c>
      <c r="C15" s="50" t="s">
        <v>213</v>
      </c>
      <c r="D15" s="46">
        <v>30500</v>
      </c>
      <c r="E15" s="46">
        <v>0</v>
      </c>
      <c r="F15" s="85" t="s">
        <v>28</v>
      </c>
      <c r="G15" s="47"/>
      <c r="H15" s="126">
        <v>45399</v>
      </c>
      <c r="I15" s="83" t="s">
        <v>29</v>
      </c>
      <c r="J15" s="136"/>
      <c r="L15" s="46"/>
      <c r="M15" s="46"/>
      <c r="N15" s="46">
        <v>0</v>
      </c>
      <c r="O15" s="46">
        <v>0</v>
      </c>
      <c r="P15" s="46">
        <f t="shared" ref="P15" si="1">E15</f>
        <v>0</v>
      </c>
      <c r="Q15" s="48">
        <v>0</v>
      </c>
      <c r="R15" s="48">
        <v>0</v>
      </c>
      <c r="S15" s="48">
        <v>0</v>
      </c>
    </row>
    <row r="16" spans="1:20" x14ac:dyDescent="0.25">
      <c r="A16" s="43">
        <v>45408</v>
      </c>
      <c r="B16" s="44" t="s">
        <v>177</v>
      </c>
      <c r="C16" s="50" t="s">
        <v>214</v>
      </c>
      <c r="D16" s="46">
        <v>2371.2800000000002</v>
      </c>
      <c r="E16" s="46">
        <v>0</v>
      </c>
      <c r="F16" s="85" t="s">
        <v>28</v>
      </c>
      <c r="G16" s="47"/>
      <c r="H16" s="126">
        <v>45408</v>
      </c>
      <c r="I16" s="83" t="s">
        <v>29</v>
      </c>
      <c r="J16" s="136"/>
      <c r="L16" s="46"/>
      <c r="M16" s="46"/>
      <c r="N16" s="46">
        <v>0</v>
      </c>
      <c r="O16" s="46">
        <v>0</v>
      </c>
      <c r="P16" s="46">
        <f t="shared" si="0"/>
        <v>0</v>
      </c>
      <c r="Q16" s="48">
        <v>0</v>
      </c>
      <c r="R16" s="48">
        <v>0</v>
      </c>
      <c r="S16" s="48">
        <f>D16</f>
        <v>2371.2800000000002</v>
      </c>
    </row>
    <row r="17" spans="1:19" x14ac:dyDescent="0.25">
      <c r="A17" s="84">
        <v>45427</v>
      </c>
      <c r="B17" s="44" t="s">
        <v>30</v>
      </c>
      <c r="C17" s="50" t="s">
        <v>33</v>
      </c>
      <c r="D17" s="46">
        <v>0</v>
      </c>
      <c r="E17" s="46">
        <v>661.21</v>
      </c>
      <c r="F17" s="85" t="s">
        <v>28</v>
      </c>
      <c r="G17" s="47"/>
      <c r="H17" s="126">
        <v>45429</v>
      </c>
      <c r="I17" s="83" t="s">
        <v>25</v>
      </c>
      <c r="J17" s="83" t="s">
        <v>271</v>
      </c>
      <c r="L17" s="46"/>
      <c r="M17" s="46"/>
      <c r="N17" s="46">
        <f>E17-P17</f>
        <v>646.21</v>
      </c>
      <c r="O17" s="46">
        <v>0</v>
      </c>
      <c r="P17" s="46">
        <v>15</v>
      </c>
      <c r="Q17" s="48">
        <v>0</v>
      </c>
      <c r="R17" s="48">
        <v>0</v>
      </c>
      <c r="S17" s="48">
        <v>0</v>
      </c>
    </row>
    <row r="18" spans="1:19" x14ac:dyDescent="0.25">
      <c r="A18" s="84">
        <v>45427</v>
      </c>
      <c r="B18" s="44" t="s">
        <v>215</v>
      </c>
      <c r="C18" s="50" t="s">
        <v>216</v>
      </c>
      <c r="D18" s="46">
        <v>0</v>
      </c>
      <c r="E18" s="46">
        <v>10</v>
      </c>
      <c r="F18" s="85" t="s">
        <v>28</v>
      </c>
      <c r="G18" s="47"/>
      <c r="H18" s="126">
        <v>45429</v>
      </c>
      <c r="I18" s="83" t="s">
        <v>25</v>
      </c>
      <c r="J18" s="83" t="s">
        <v>273</v>
      </c>
      <c r="L18" s="46"/>
      <c r="M18" s="46"/>
      <c r="N18" s="46">
        <v>0</v>
      </c>
      <c r="O18" s="46">
        <v>0</v>
      </c>
      <c r="P18" s="46">
        <f t="shared" si="0"/>
        <v>10</v>
      </c>
      <c r="Q18" s="48">
        <v>0</v>
      </c>
      <c r="R18" s="48">
        <v>1.67</v>
      </c>
      <c r="S18" s="48">
        <v>0</v>
      </c>
    </row>
    <row r="19" spans="1:19" x14ac:dyDescent="0.25">
      <c r="A19" s="84">
        <v>45427</v>
      </c>
      <c r="B19" s="44" t="s">
        <v>26</v>
      </c>
      <c r="C19" s="50" t="s">
        <v>217</v>
      </c>
      <c r="D19" s="46">
        <v>0</v>
      </c>
      <c r="E19" s="46">
        <v>6.6</v>
      </c>
      <c r="F19" s="85" t="s">
        <v>28</v>
      </c>
      <c r="G19" s="47"/>
      <c r="H19" s="126">
        <v>45429</v>
      </c>
      <c r="I19" s="83" t="s">
        <v>25</v>
      </c>
      <c r="J19" s="83" t="s">
        <v>271</v>
      </c>
      <c r="L19" s="46"/>
      <c r="M19" s="46"/>
      <c r="N19" s="46">
        <v>0</v>
      </c>
      <c r="O19" s="46">
        <v>0</v>
      </c>
      <c r="P19" s="46">
        <f t="shared" si="0"/>
        <v>6.6</v>
      </c>
      <c r="Q19" s="48">
        <v>0</v>
      </c>
      <c r="R19" s="48">
        <v>1.1000000000000001</v>
      </c>
      <c r="S19" s="48">
        <v>0</v>
      </c>
    </row>
    <row r="20" spans="1:19" x14ac:dyDescent="0.25">
      <c r="A20" s="84">
        <v>45427</v>
      </c>
      <c r="B20" s="44" t="s">
        <v>40</v>
      </c>
      <c r="C20" s="50" t="s">
        <v>218</v>
      </c>
      <c r="D20" s="46">
        <v>0</v>
      </c>
      <c r="E20" s="46">
        <v>38.5</v>
      </c>
      <c r="F20" s="85" t="s">
        <v>28</v>
      </c>
      <c r="G20" s="47"/>
      <c r="H20" s="126">
        <v>45429</v>
      </c>
      <c r="I20" s="83" t="s">
        <v>22</v>
      </c>
      <c r="J20" s="83" t="s">
        <v>267</v>
      </c>
      <c r="L20" s="46"/>
      <c r="M20" s="46"/>
      <c r="N20" s="46">
        <v>0</v>
      </c>
      <c r="O20" s="46">
        <v>0</v>
      </c>
      <c r="P20" s="46">
        <f t="shared" ref="P20:P36" si="2">E20</f>
        <v>38.5</v>
      </c>
      <c r="Q20" s="48">
        <v>0</v>
      </c>
      <c r="R20" s="48">
        <v>0</v>
      </c>
      <c r="S20" s="48">
        <v>0</v>
      </c>
    </row>
    <row r="21" spans="1:19" x14ac:dyDescent="0.25">
      <c r="A21" s="84">
        <v>45427</v>
      </c>
      <c r="B21" s="44" t="s">
        <v>27</v>
      </c>
      <c r="C21" s="50" t="s">
        <v>219</v>
      </c>
      <c r="D21" s="46">
        <v>0</v>
      </c>
      <c r="E21" s="46">
        <v>2966.49</v>
      </c>
      <c r="F21" s="85" t="s">
        <v>28</v>
      </c>
      <c r="G21" s="47"/>
      <c r="H21" s="126">
        <v>45429</v>
      </c>
      <c r="I21" s="83" t="s">
        <v>32</v>
      </c>
      <c r="J21" s="83"/>
      <c r="L21" s="46"/>
      <c r="M21" s="46"/>
      <c r="N21" s="46">
        <v>0</v>
      </c>
      <c r="O21" s="46">
        <v>0</v>
      </c>
      <c r="P21" s="46">
        <f t="shared" si="2"/>
        <v>2966.49</v>
      </c>
      <c r="Q21" s="48">
        <v>0</v>
      </c>
      <c r="R21" s="48">
        <v>494.41</v>
      </c>
      <c r="S21" s="48">
        <v>0</v>
      </c>
    </row>
    <row r="22" spans="1:19" x14ac:dyDescent="0.25">
      <c r="A22" s="84">
        <v>45427</v>
      </c>
      <c r="B22" s="44" t="s">
        <v>52</v>
      </c>
      <c r="C22" s="50" t="s">
        <v>220</v>
      </c>
      <c r="D22" s="46">
        <v>0</v>
      </c>
      <c r="E22" s="46">
        <v>200</v>
      </c>
      <c r="F22" s="85" t="s">
        <v>28</v>
      </c>
      <c r="G22" s="47"/>
      <c r="H22" s="126">
        <v>45429</v>
      </c>
      <c r="I22" s="83" t="s">
        <v>35</v>
      </c>
      <c r="J22" s="83" t="s">
        <v>254</v>
      </c>
      <c r="L22" s="46"/>
      <c r="M22" s="46"/>
      <c r="N22" s="46">
        <v>0</v>
      </c>
      <c r="O22" s="46">
        <v>0</v>
      </c>
      <c r="P22" s="46">
        <f t="shared" si="2"/>
        <v>200</v>
      </c>
      <c r="Q22" s="48">
        <v>0</v>
      </c>
      <c r="R22" s="48">
        <v>0</v>
      </c>
      <c r="S22" s="48">
        <v>0</v>
      </c>
    </row>
    <row r="23" spans="1:19" x14ac:dyDescent="0.25">
      <c r="A23" s="84">
        <v>45462</v>
      </c>
      <c r="B23" s="44" t="s">
        <v>30</v>
      </c>
      <c r="C23" s="50" t="s">
        <v>34</v>
      </c>
      <c r="D23" s="46">
        <v>0</v>
      </c>
      <c r="E23" s="46">
        <v>592.80999999999995</v>
      </c>
      <c r="F23" s="85" t="s">
        <v>28</v>
      </c>
      <c r="G23" s="47"/>
      <c r="H23" s="126">
        <v>45463</v>
      </c>
      <c r="I23" s="83" t="s">
        <v>25</v>
      </c>
      <c r="J23" s="83" t="s">
        <v>271</v>
      </c>
      <c r="L23" s="46"/>
      <c r="M23" s="46"/>
      <c r="N23" s="46">
        <f>E23-P23</f>
        <v>577.80999999999995</v>
      </c>
      <c r="O23" s="46">
        <v>0</v>
      </c>
      <c r="P23" s="46">
        <v>15</v>
      </c>
      <c r="Q23" s="48">
        <v>0</v>
      </c>
      <c r="R23" s="48">
        <v>0</v>
      </c>
      <c r="S23" s="48">
        <v>0</v>
      </c>
    </row>
    <row r="24" spans="1:19" x14ac:dyDescent="0.25">
      <c r="A24" s="84">
        <v>45462</v>
      </c>
      <c r="B24" s="44" t="s">
        <v>215</v>
      </c>
      <c r="C24" s="50" t="s">
        <v>221</v>
      </c>
      <c r="D24" s="46">
        <v>0</v>
      </c>
      <c r="E24" s="46">
        <v>75.06</v>
      </c>
      <c r="F24" s="85" t="s">
        <v>28</v>
      </c>
      <c r="G24" s="47"/>
      <c r="H24" s="126">
        <v>45463</v>
      </c>
      <c r="I24" s="83" t="s">
        <v>25</v>
      </c>
      <c r="J24" s="83" t="s">
        <v>273</v>
      </c>
      <c r="L24" s="46"/>
      <c r="M24" s="46"/>
      <c r="N24" s="46">
        <v>0</v>
      </c>
      <c r="O24" s="46">
        <v>0</v>
      </c>
      <c r="P24" s="46">
        <f t="shared" si="0"/>
        <v>75.06</v>
      </c>
      <c r="Q24" s="48">
        <v>0</v>
      </c>
      <c r="R24" s="48">
        <v>12.51</v>
      </c>
      <c r="S24" s="48">
        <v>0</v>
      </c>
    </row>
    <row r="25" spans="1:19" x14ac:dyDescent="0.25">
      <c r="A25" s="84">
        <v>45462</v>
      </c>
      <c r="B25" s="44" t="s">
        <v>26</v>
      </c>
      <c r="C25" s="50" t="s">
        <v>222</v>
      </c>
      <c r="D25" s="46">
        <v>0</v>
      </c>
      <c r="E25" s="46">
        <v>6.6</v>
      </c>
      <c r="F25" s="85" t="s">
        <v>28</v>
      </c>
      <c r="G25" s="47"/>
      <c r="H25" s="126">
        <v>45463</v>
      </c>
      <c r="I25" s="83" t="s">
        <v>25</v>
      </c>
      <c r="J25" s="83" t="s">
        <v>271</v>
      </c>
      <c r="L25" s="46"/>
      <c r="M25" s="46"/>
      <c r="N25" s="46">
        <v>0</v>
      </c>
      <c r="O25" s="46">
        <v>0</v>
      </c>
      <c r="P25" s="46">
        <f t="shared" si="0"/>
        <v>6.6</v>
      </c>
      <c r="Q25" s="48">
        <v>0</v>
      </c>
      <c r="R25" s="48">
        <v>1.1000000000000001</v>
      </c>
      <c r="S25" s="48">
        <v>0</v>
      </c>
    </row>
    <row r="26" spans="1:19" x14ac:dyDescent="0.25">
      <c r="A26" s="84">
        <v>45462</v>
      </c>
      <c r="B26" s="44" t="s">
        <v>40</v>
      </c>
      <c r="C26" s="50" t="s">
        <v>178</v>
      </c>
      <c r="D26" s="46">
        <v>0</v>
      </c>
      <c r="E26" s="46">
        <v>38.5</v>
      </c>
      <c r="F26" s="85" t="s">
        <v>28</v>
      </c>
      <c r="G26" s="47"/>
      <c r="H26" s="126">
        <v>45463</v>
      </c>
      <c r="I26" s="83" t="s">
        <v>22</v>
      </c>
      <c r="J26" s="83" t="s">
        <v>267</v>
      </c>
      <c r="L26" s="46"/>
      <c r="M26" s="46"/>
      <c r="N26" s="46">
        <v>0</v>
      </c>
      <c r="O26" s="46">
        <v>0</v>
      </c>
      <c r="P26" s="46">
        <f t="shared" si="0"/>
        <v>38.5</v>
      </c>
      <c r="Q26" s="48">
        <v>0</v>
      </c>
      <c r="R26" s="48">
        <v>0</v>
      </c>
      <c r="S26" s="48">
        <v>0</v>
      </c>
    </row>
    <row r="27" spans="1:19" x14ac:dyDescent="0.25">
      <c r="A27" s="84">
        <v>45462</v>
      </c>
      <c r="B27" s="44" t="s">
        <v>223</v>
      </c>
      <c r="C27" s="50" t="s">
        <v>50</v>
      </c>
      <c r="D27" s="46">
        <v>0</v>
      </c>
      <c r="E27" s="46">
        <v>173.16</v>
      </c>
      <c r="F27" s="85" t="s">
        <v>28</v>
      </c>
      <c r="G27" s="47"/>
      <c r="H27" s="126">
        <v>45463</v>
      </c>
      <c r="I27" s="83" t="s">
        <v>38</v>
      </c>
      <c r="J27" s="83" t="s">
        <v>273</v>
      </c>
      <c r="L27" s="46"/>
      <c r="M27" s="46"/>
      <c r="N27" s="46">
        <v>0</v>
      </c>
      <c r="O27" s="46">
        <v>0</v>
      </c>
      <c r="P27" s="46">
        <f t="shared" si="0"/>
        <v>173.16</v>
      </c>
      <c r="Q27" s="48">
        <v>0</v>
      </c>
      <c r="R27" s="48">
        <v>28.86</v>
      </c>
      <c r="S27" s="48">
        <v>0</v>
      </c>
    </row>
    <row r="28" spans="1:19" x14ac:dyDescent="0.25">
      <c r="A28" s="84">
        <v>45462</v>
      </c>
      <c r="B28" s="44" t="s">
        <v>23</v>
      </c>
      <c r="C28" s="50" t="s">
        <v>207</v>
      </c>
      <c r="D28" s="46">
        <v>0</v>
      </c>
      <c r="E28" s="46">
        <v>521.69000000000005</v>
      </c>
      <c r="F28" s="85" t="s">
        <v>28</v>
      </c>
      <c r="G28" s="47"/>
      <c r="H28" s="126">
        <v>45463</v>
      </c>
      <c r="I28" s="83" t="s">
        <v>25</v>
      </c>
      <c r="J28" s="83" t="s">
        <v>272</v>
      </c>
      <c r="L28" s="46"/>
      <c r="M28" s="46"/>
      <c r="N28" s="46">
        <v>0</v>
      </c>
      <c r="O28" s="46">
        <v>0</v>
      </c>
      <c r="P28" s="46">
        <f t="shared" si="0"/>
        <v>521.69000000000005</v>
      </c>
      <c r="Q28" s="48">
        <v>0</v>
      </c>
      <c r="R28" s="48">
        <v>0</v>
      </c>
      <c r="S28" s="48">
        <v>0</v>
      </c>
    </row>
    <row r="29" spans="1:19" x14ac:dyDescent="0.25">
      <c r="A29" s="84">
        <v>45473</v>
      </c>
      <c r="B29" s="44" t="s">
        <v>49</v>
      </c>
      <c r="C29" s="50" t="s">
        <v>225</v>
      </c>
      <c r="D29" s="46">
        <v>58.07</v>
      </c>
      <c r="E29" s="46">
        <v>0</v>
      </c>
      <c r="F29" s="85" t="s">
        <v>28</v>
      </c>
      <c r="G29" s="47"/>
      <c r="H29" s="85" t="s">
        <v>28</v>
      </c>
      <c r="I29" s="83" t="s">
        <v>29</v>
      </c>
      <c r="J29" s="136"/>
      <c r="L29" s="46"/>
      <c r="M29" s="46"/>
      <c r="N29" s="46">
        <v>0</v>
      </c>
      <c r="O29" s="46">
        <v>0</v>
      </c>
      <c r="P29" s="46">
        <f t="shared" si="0"/>
        <v>0</v>
      </c>
      <c r="Q29" s="48">
        <v>0</v>
      </c>
      <c r="R29" s="48">
        <v>0</v>
      </c>
      <c r="S29" s="48">
        <v>0</v>
      </c>
    </row>
    <row r="30" spans="1:19" x14ac:dyDescent="0.25">
      <c r="A30" s="84">
        <v>45473</v>
      </c>
      <c r="B30" s="44" t="s">
        <v>180</v>
      </c>
      <c r="C30" s="50" t="s">
        <v>290</v>
      </c>
      <c r="D30" s="46">
        <v>0</v>
      </c>
      <c r="E30" s="46">
        <v>18</v>
      </c>
      <c r="F30" s="85" t="s">
        <v>291</v>
      </c>
      <c r="G30" s="47"/>
      <c r="H30" s="126">
        <v>45473</v>
      </c>
      <c r="I30" s="83" t="s">
        <v>25</v>
      </c>
      <c r="J30" s="83" t="s">
        <v>273</v>
      </c>
      <c r="L30" s="46"/>
      <c r="M30" s="46"/>
      <c r="N30" s="46">
        <v>0</v>
      </c>
      <c r="O30" s="46">
        <v>0</v>
      </c>
      <c r="P30" s="46">
        <f t="shared" si="0"/>
        <v>18</v>
      </c>
      <c r="Q30" s="48">
        <v>0</v>
      </c>
      <c r="R30" s="48">
        <v>0</v>
      </c>
      <c r="S30" s="48">
        <v>0</v>
      </c>
    </row>
    <row r="31" spans="1:19" x14ac:dyDescent="0.25">
      <c r="A31" s="84">
        <v>45490</v>
      </c>
      <c r="B31" s="44" t="s">
        <v>30</v>
      </c>
      <c r="C31" s="50" t="s">
        <v>36</v>
      </c>
      <c r="D31" s="46">
        <v>0</v>
      </c>
      <c r="E31" s="46">
        <v>592.80999999999995</v>
      </c>
      <c r="F31" s="85" t="s">
        <v>28</v>
      </c>
      <c r="G31" s="47"/>
      <c r="H31" s="126">
        <v>45491</v>
      </c>
      <c r="I31" s="83" t="s">
        <v>25</v>
      </c>
      <c r="J31" s="83" t="s">
        <v>271</v>
      </c>
      <c r="L31" s="46"/>
      <c r="M31" s="46"/>
      <c r="N31" s="46">
        <f>E31-P31</f>
        <v>577.80999999999995</v>
      </c>
      <c r="O31" s="46">
        <v>0</v>
      </c>
      <c r="P31" s="46">
        <v>15</v>
      </c>
      <c r="Q31" s="48">
        <v>0</v>
      </c>
      <c r="R31" s="48">
        <v>0</v>
      </c>
      <c r="S31" s="48">
        <v>0</v>
      </c>
    </row>
    <row r="32" spans="1:19" x14ac:dyDescent="0.25">
      <c r="A32" s="84">
        <v>45490</v>
      </c>
      <c r="B32" s="44" t="s">
        <v>30</v>
      </c>
      <c r="C32" s="50" t="s">
        <v>39</v>
      </c>
      <c r="D32" s="46">
        <v>0</v>
      </c>
      <c r="E32" s="46">
        <v>592.80999999999995</v>
      </c>
      <c r="F32" s="85" t="s">
        <v>28</v>
      </c>
      <c r="G32" s="47"/>
      <c r="H32" s="126">
        <v>45525</v>
      </c>
      <c r="I32" s="83" t="s">
        <v>25</v>
      </c>
      <c r="J32" s="83" t="s">
        <v>271</v>
      </c>
      <c r="L32" s="46"/>
      <c r="M32" s="46"/>
      <c r="N32" s="46">
        <f>E32-P32</f>
        <v>577.80999999999995</v>
      </c>
      <c r="O32" s="46">
        <v>0</v>
      </c>
      <c r="P32" s="46">
        <v>15</v>
      </c>
      <c r="Q32" s="48">
        <v>0</v>
      </c>
      <c r="R32" s="48">
        <v>0</v>
      </c>
      <c r="S32" s="48">
        <v>0</v>
      </c>
    </row>
    <row r="33" spans="1:19" x14ac:dyDescent="0.25">
      <c r="A33" s="84">
        <v>45490</v>
      </c>
      <c r="B33" s="44" t="s">
        <v>26</v>
      </c>
      <c r="C33" s="50" t="s">
        <v>227</v>
      </c>
      <c r="D33" s="46">
        <v>0</v>
      </c>
      <c r="E33" s="46">
        <v>7.2</v>
      </c>
      <c r="F33" s="85" t="s">
        <v>28</v>
      </c>
      <c r="G33" s="47"/>
      <c r="H33" s="126">
        <v>45491</v>
      </c>
      <c r="I33" s="83" t="s">
        <v>25</v>
      </c>
      <c r="J33" s="83" t="s">
        <v>271</v>
      </c>
      <c r="L33" s="46"/>
      <c r="M33" s="46"/>
      <c r="N33" s="46">
        <v>0</v>
      </c>
      <c r="O33" s="46">
        <v>0</v>
      </c>
      <c r="P33" s="46">
        <v>7.2</v>
      </c>
      <c r="Q33" s="48">
        <v>0</v>
      </c>
      <c r="R33" s="48">
        <v>1.2</v>
      </c>
      <c r="S33" s="48">
        <v>0</v>
      </c>
    </row>
    <row r="34" spans="1:19" x14ac:dyDescent="0.25">
      <c r="A34" s="84">
        <v>45490</v>
      </c>
      <c r="B34" s="44" t="s">
        <v>40</v>
      </c>
      <c r="C34" s="50" t="s">
        <v>228</v>
      </c>
      <c r="D34" s="46">
        <v>0</v>
      </c>
      <c r="E34" s="46">
        <v>38.5</v>
      </c>
      <c r="F34" s="85" t="s">
        <v>28</v>
      </c>
      <c r="G34" s="47"/>
      <c r="H34" s="126">
        <v>45491</v>
      </c>
      <c r="I34" s="83" t="s">
        <v>22</v>
      </c>
      <c r="J34" s="83" t="s">
        <v>267</v>
      </c>
      <c r="L34" s="46"/>
      <c r="M34" s="46"/>
      <c r="N34" s="46">
        <v>0</v>
      </c>
      <c r="O34" s="46">
        <v>0</v>
      </c>
      <c r="P34" s="46">
        <f>E34</f>
        <v>38.5</v>
      </c>
      <c r="Q34" s="48">
        <v>0</v>
      </c>
      <c r="R34" s="48">
        <v>0</v>
      </c>
      <c r="S34" s="48">
        <v>0</v>
      </c>
    </row>
    <row r="35" spans="1:19" x14ac:dyDescent="0.25">
      <c r="A35" s="84">
        <v>45490</v>
      </c>
      <c r="B35" s="44" t="s">
        <v>48</v>
      </c>
      <c r="C35" s="50" t="s">
        <v>229</v>
      </c>
      <c r="D35" s="46">
        <v>0</v>
      </c>
      <c r="E35" s="46">
        <v>185.94</v>
      </c>
      <c r="F35" s="85" t="s">
        <v>28</v>
      </c>
      <c r="G35" s="47"/>
      <c r="H35" s="126">
        <v>45491</v>
      </c>
      <c r="I35" s="83" t="s">
        <v>32</v>
      </c>
      <c r="J35" s="83" t="s">
        <v>277</v>
      </c>
      <c r="L35" s="46"/>
      <c r="M35" s="46"/>
      <c r="N35" s="46">
        <v>0</v>
      </c>
      <c r="O35" s="46">
        <v>0</v>
      </c>
      <c r="P35" s="46">
        <f t="shared" si="2"/>
        <v>185.94</v>
      </c>
      <c r="Q35" s="48">
        <v>0</v>
      </c>
      <c r="R35" s="48">
        <v>30.99</v>
      </c>
      <c r="S35" s="48">
        <v>0</v>
      </c>
    </row>
    <row r="36" spans="1:19" x14ac:dyDescent="0.25">
      <c r="A36" s="84">
        <v>45490</v>
      </c>
      <c r="B36" s="44" t="s">
        <v>226</v>
      </c>
      <c r="C36" s="50" t="s">
        <v>230</v>
      </c>
      <c r="D36" s="46">
        <v>0</v>
      </c>
      <c r="E36" s="46">
        <v>348</v>
      </c>
      <c r="F36" s="85" t="s">
        <v>28</v>
      </c>
      <c r="G36" s="47"/>
      <c r="H36" s="126">
        <v>45491</v>
      </c>
      <c r="I36" s="83" t="s">
        <v>25</v>
      </c>
      <c r="J36" s="83" t="s">
        <v>273</v>
      </c>
      <c r="L36" s="46"/>
      <c r="M36" s="46"/>
      <c r="N36" s="46">
        <v>0</v>
      </c>
      <c r="O36" s="46">
        <v>0</v>
      </c>
      <c r="P36" s="46">
        <f t="shared" si="2"/>
        <v>348</v>
      </c>
      <c r="Q36" s="48">
        <v>0</v>
      </c>
      <c r="R36" s="48">
        <v>58</v>
      </c>
      <c r="S36" s="48">
        <v>0</v>
      </c>
    </row>
    <row r="37" spans="1:19" x14ac:dyDescent="0.25">
      <c r="A37" s="43">
        <v>45553</v>
      </c>
      <c r="B37" s="44" t="s">
        <v>30</v>
      </c>
      <c r="C37" s="50" t="s">
        <v>51</v>
      </c>
      <c r="D37" s="46">
        <v>0</v>
      </c>
      <c r="E37" s="46">
        <v>592.80999999999995</v>
      </c>
      <c r="F37" s="85" t="s">
        <v>28</v>
      </c>
      <c r="G37" s="47"/>
      <c r="H37" s="126">
        <v>45554</v>
      </c>
      <c r="I37" s="83" t="s">
        <v>25</v>
      </c>
      <c r="J37" s="83" t="s">
        <v>271</v>
      </c>
      <c r="L37" s="46"/>
      <c r="M37" s="46"/>
      <c r="N37" s="46">
        <f>E37-P37</f>
        <v>577.80999999999995</v>
      </c>
      <c r="O37" s="46">
        <v>0</v>
      </c>
      <c r="P37" s="46">
        <v>15</v>
      </c>
      <c r="Q37" s="48">
        <v>0</v>
      </c>
      <c r="R37" s="48">
        <v>0</v>
      </c>
      <c r="S37" s="48">
        <v>0</v>
      </c>
    </row>
    <row r="38" spans="1:19" x14ac:dyDescent="0.25">
      <c r="A38" s="43">
        <v>45553</v>
      </c>
      <c r="B38" s="44" t="s">
        <v>26</v>
      </c>
      <c r="C38" s="50" t="s">
        <v>231</v>
      </c>
      <c r="D38" s="46">
        <v>0</v>
      </c>
      <c r="E38" s="46">
        <v>14.4</v>
      </c>
      <c r="F38" s="85" t="s">
        <v>28</v>
      </c>
      <c r="G38" s="47"/>
      <c r="H38" s="126">
        <v>45554</v>
      </c>
      <c r="I38" s="83" t="s">
        <v>25</v>
      </c>
      <c r="J38" s="83" t="s">
        <v>271</v>
      </c>
      <c r="L38" s="46"/>
      <c r="M38" s="46"/>
      <c r="N38" s="46">
        <v>0</v>
      </c>
      <c r="O38" s="46">
        <v>0</v>
      </c>
      <c r="P38" s="46">
        <f t="shared" ref="P38:P90" si="3">E38</f>
        <v>14.4</v>
      </c>
      <c r="Q38" s="48">
        <v>0</v>
      </c>
      <c r="R38" s="48">
        <v>2.4</v>
      </c>
      <c r="S38" s="48">
        <v>0</v>
      </c>
    </row>
    <row r="39" spans="1:19" x14ac:dyDescent="0.25">
      <c r="A39" s="43">
        <v>45553</v>
      </c>
      <c r="B39" s="44" t="s">
        <v>40</v>
      </c>
      <c r="C39" s="50" t="s">
        <v>179</v>
      </c>
      <c r="D39" s="46">
        <v>0</v>
      </c>
      <c r="E39" s="46">
        <v>38.5</v>
      </c>
      <c r="F39" s="85" t="s">
        <v>28</v>
      </c>
      <c r="G39" s="47"/>
      <c r="H39" s="126">
        <v>45554</v>
      </c>
      <c r="I39" s="83" t="s">
        <v>22</v>
      </c>
      <c r="J39" s="83" t="s">
        <v>267</v>
      </c>
      <c r="L39" s="46"/>
      <c r="M39" s="46"/>
      <c r="N39" s="46">
        <v>0</v>
      </c>
      <c r="O39" s="46">
        <v>0</v>
      </c>
      <c r="P39" s="46">
        <f t="shared" si="3"/>
        <v>38.5</v>
      </c>
      <c r="Q39" s="48">
        <v>0</v>
      </c>
      <c r="R39" s="48">
        <v>0</v>
      </c>
      <c r="S39" s="48">
        <v>0</v>
      </c>
    </row>
    <row r="40" spans="1:19" x14ac:dyDescent="0.25">
      <c r="A40" s="43">
        <v>45553</v>
      </c>
      <c r="B40" s="44" t="s">
        <v>41</v>
      </c>
      <c r="C40" s="50" t="s">
        <v>53</v>
      </c>
      <c r="D40" s="46">
        <v>0</v>
      </c>
      <c r="E40" s="46">
        <v>244.8</v>
      </c>
      <c r="F40" s="85" t="s">
        <v>28</v>
      </c>
      <c r="G40" s="47"/>
      <c r="H40" s="126">
        <v>45554</v>
      </c>
      <c r="I40" s="83" t="s">
        <v>42</v>
      </c>
      <c r="J40" s="83" t="s">
        <v>270</v>
      </c>
      <c r="L40" s="46"/>
      <c r="M40" s="46"/>
      <c r="N40" s="46">
        <v>0</v>
      </c>
      <c r="O40" s="46">
        <v>0</v>
      </c>
      <c r="P40" s="46">
        <f t="shared" si="3"/>
        <v>244.8</v>
      </c>
      <c r="Q40" s="48">
        <v>0</v>
      </c>
      <c r="R40" s="48">
        <v>40.799999999999997</v>
      </c>
      <c r="S40" s="48">
        <v>0</v>
      </c>
    </row>
    <row r="41" spans="1:19" x14ac:dyDescent="0.25">
      <c r="A41" s="43">
        <v>45553</v>
      </c>
      <c r="B41" s="44" t="s">
        <v>23</v>
      </c>
      <c r="C41" s="50" t="s">
        <v>232</v>
      </c>
      <c r="D41" s="46">
        <v>0</v>
      </c>
      <c r="E41" s="46">
        <v>576</v>
      </c>
      <c r="F41" s="85" t="s">
        <v>28</v>
      </c>
      <c r="G41" s="47"/>
      <c r="H41" s="126">
        <v>45554</v>
      </c>
      <c r="I41" s="83" t="s">
        <v>25</v>
      </c>
      <c r="J41" s="83" t="s">
        <v>273</v>
      </c>
      <c r="L41" s="46"/>
      <c r="M41" s="46"/>
      <c r="N41" s="46">
        <v>0</v>
      </c>
      <c r="O41" s="46">
        <v>0</v>
      </c>
      <c r="P41" s="46">
        <f t="shared" si="3"/>
        <v>576</v>
      </c>
      <c r="Q41" s="48">
        <v>0</v>
      </c>
      <c r="R41" s="48">
        <v>96</v>
      </c>
      <c r="S41" s="48">
        <v>0</v>
      </c>
    </row>
    <row r="42" spans="1:19" x14ac:dyDescent="0.25">
      <c r="A42" s="43">
        <v>45553</v>
      </c>
      <c r="B42" s="44" t="s">
        <v>196</v>
      </c>
      <c r="C42" s="50" t="s">
        <v>233</v>
      </c>
      <c r="D42" s="46">
        <v>0</v>
      </c>
      <c r="E42" s="46">
        <v>250</v>
      </c>
      <c r="F42" s="85">
        <v>300003</v>
      </c>
      <c r="G42" s="47"/>
      <c r="H42" s="89">
        <v>45594</v>
      </c>
      <c r="I42" s="83" t="s">
        <v>32</v>
      </c>
      <c r="J42" s="83" t="s">
        <v>256</v>
      </c>
      <c r="L42" s="46"/>
      <c r="M42" s="46"/>
      <c r="N42" s="46">
        <v>0</v>
      </c>
      <c r="O42" s="46">
        <v>0</v>
      </c>
      <c r="P42" s="46">
        <f t="shared" si="3"/>
        <v>250</v>
      </c>
      <c r="Q42" s="48">
        <v>0</v>
      </c>
      <c r="R42" s="48">
        <v>0</v>
      </c>
      <c r="S42" s="48">
        <v>0</v>
      </c>
    </row>
    <row r="43" spans="1:19" x14ac:dyDescent="0.25">
      <c r="A43" s="43">
        <v>45553</v>
      </c>
      <c r="B43" s="44" t="s">
        <v>234</v>
      </c>
      <c r="C43" s="50" t="s">
        <v>235</v>
      </c>
      <c r="D43" s="46">
        <v>0</v>
      </c>
      <c r="E43" s="46">
        <v>288</v>
      </c>
      <c r="F43" s="85" t="s">
        <v>28</v>
      </c>
      <c r="G43" s="47"/>
      <c r="H43" s="126">
        <v>45554</v>
      </c>
      <c r="I43" s="83" t="s">
        <v>32</v>
      </c>
      <c r="J43" s="83" t="s">
        <v>256</v>
      </c>
      <c r="L43" s="46"/>
      <c r="M43" s="46"/>
      <c r="N43" s="46">
        <v>0</v>
      </c>
      <c r="O43" s="46">
        <v>0</v>
      </c>
      <c r="P43" s="46">
        <f t="shared" si="3"/>
        <v>288</v>
      </c>
      <c r="Q43" s="48">
        <v>0</v>
      </c>
      <c r="R43" s="48">
        <v>48</v>
      </c>
      <c r="S43" s="48">
        <v>0</v>
      </c>
    </row>
    <row r="44" spans="1:19" x14ac:dyDescent="0.25">
      <c r="A44" s="43">
        <v>45565</v>
      </c>
      <c r="B44" s="44" t="s">
        <v>49</v>
      </c>
      <c r="C44" s="50" t="s">
        <v>292</v>
      </c>
      <c r="D44" s="46">
        <v>59.11</v>
      </c>
      <c r="E44" s="46">
        <v>0</v>
      </c>
      <c r="F44" s="85" t="s">
        <v>28</v>
      </c>
      <c r="G44" s="47"/>
      <c r="H44" s="126">
        <v>45565</v>
      </c>
      <c r="I44" s="83" t="s">
        <v>29</v>
      </c>
      <c r="J44" s="136"/>
      <c r="L44" s="46"/>
      <c r="M44" s="46"/>
      <c r="N44" s="46">
        <v>0</v>
      </c>
      <c r="O44" s="46">
        <v>0</v>
      </c>
      <c r="P44" s="46">
        <f t="shared" ref="P44" si="4">E44</f>
        <v>0</v>
      </c>
      <c r="Q44" s="48">
        <v>0</v>
      </c>
      <c r="R44" s="48">
        <v>0</v>
      </c>
      <c r="S44" s="48">
        <v>0</v>
      </c>
    </row>
    <row r="45" spans="1:19" x14ac:dyDescent="0.25">
      <c r="A45" s="43">
        <v>45565</v>
      </c>
      <c r="B45" s="44" t="s">
        <v>180</v>
      </c>
      <c r="C45" s="50" t="s">
        <v>289</v>
      </c>
      <c r="D45" s="46">
        <v>0</v>
      </c>
      <c r="E45" s="46">
        <v>18</v>
      </c>
      <c r="F45" s="85" t="s">
        <v>291</v>
      </c>
      <c r="G45" s="47"/>
      <c r="H45" s="126">
        <v>45565</v>
      </c>
      <c r="I45" s="83" t="s">
        <v>25</v>
      </c>
      <c r="J45" s="83" t="s">
        <v>273</v>
      </c>
      <c r="L45" s="46"/>
      <c r="M45" s="46"/>
      <c r="N45" s="46">
        <v>0</v>
      </c>
      <c r="O45" s="46">
        <v>0</v>
      </c>
      <c r="P45" s="46">
        <f t="shared" si="3"/>
        <v>18</v>
      </c>
      <c r="Q45" s="48">
        <v>0</v>
      </c>
      <c r="R45" s="48">
        <v>0</v>
      </c>
      <c r="S45" s="48">
        <v>0</v>
      </c>
    </row>
    <row r="46" spans="1:19" x14ac:dyDescent="0.25">
      <c r="A46" s="43">
        <v>45581</v>
      </c>
      <c r="B46" s="44" t="s">
        <v>30</v>
      </c>
      <c r="C46" s="50" t="s">
        <v>283</v>
      </c>
      <c r="D46" s="46">
        <v>0</v>
      </c>
      <c r="E46" s="46">
        <v>592.80999999999995</v>
      </c>
      <c r="F46" s="85" t="s">
        <v>28</v>
      </c>
      <c r="G46" s="47"/>
      <c r="H46" s="126">
        <v>45582</v>
      </c>
      <c r="I46" s="83" t="s">
        <v>25</v>
      </c>
      <c r="J46" s="83" t="s">
        <v>271</v>
      </c>
      <c r="L46" s="46"/>
      <c r="M46" s="46"/>
      <c r="N46" s="46">
        <f>E46-P46</f>
        <v>577.80999999999995</v>
      </c>
      <c r="O46" s="46">
        <v>0</v>
      </c>
      <c r="P46" s="46">
        <v>15</v>
      </c>
      <c r="Q46" s="48">
        <v>0</v>
      </c>
      <c r="R46" s="48">
        <v>0</v>
      </c>
      <c r="S46" s="48">
        <v>0</v>
      </c>
    </row>
    <row r="47" spans="1:19" x14ac:dyDescent="0.25">
      <c r="A47" s="43">
        <v>45581</v>
      </c>
      <c r="B47" s="44" t="s">
        <v>215</v>
      </c>
      <c r="C47" s="50" t="s">
        <v>284</v>
      </c>
      <c r="D47" s="46">
        <v>0</v>
      </c>
      <c r="E47" s="46">
        <v>4.2</v>
      </c>
      <c r="F47" s="85" t="s">
        <v>28</v>
      </c>
      <c r="G47" s="47"/>
      <c r="H47" s="126">
        <v>45582</v>
      </c>
      <c r="I47" s="83" t="s">
        <v>25</v>
      </c>
      <c r="J47" s="83" t="s">
        <v>273</v>
      </c>
      <c r="L47" s="46"/>
      <c r="M47" s="46"/>
      <c r="N47" s="46">
        <v>0</v>
      </c>
      <c r="O47" s="46">
        <v>0</v>
      </c>
      <c r="P47" s="46">
        <f t="shared" ref="P47:P61" si="5">E47</f>
        <v>4.2</v>
      </c>
      <c r="Q47" s="48">
        <v>0</v>
      </c>
      <c r="R47" s="48">
        <v>0.7</v>
      </c>
      <c r="S47" s="48">
        <v>0</v>
      </c>
    </row>
    <row r="48" spans="1:19" x14ac:dyDescent="0.25">
      <c r="A48" s="43">
        <v>45581</v>
      </c>
      <c r="B48" s="44" t="s">
        <v>40</v>
      </c>
      <c r="C48" s="50" t="s">
        <v>285</v>
      </c>
      <c r="D48" s="46">
        <v>0</v>
      </c>
      <c r="E48" s="46">
        <v>38.5</v>
      </c>
      <c r="F48" s="85" t="s">
        <v>28</v>
      </c>
      <c r="G48" s="47"/>
      <c r="H48" s="126">
        <v>45582</v>
      </c>
      <c r="I48" s="83" t="s">
        <v>22</v>
      </c>
      <c r="J48" s="83" t="s">
        <v>267</v>
      </c>
      <c r="L48" s="46"/>
      <c r="M48" s="46"/>
      <c r="N48" s="46">
        <v>0</v>
      </c>
      <c r="O48" s="46">
        <v>0</v>
      </c>
      <c r="P48" s="46">
        <f t="shared" si="5"/>
        <v>38.5</v>
      </c>
      <c r="Q48" s="48">
        <v>0</v>
      </c>
      <c r="R48" s="48">
        <v>0</v>
      </c>
      <c r="S48" s="48">
        <v>0</v>
      </c>
    </row>
    <row r="49" spans="1:19" x14ac:dyDescent="0.25">
      <c r="A49" s="43">
        <v>45581</v>
      </c>
      <c r="B49" s="44" t="s">
        <v>286</v>
      </c>
      <c r="C49" s="50" t="s">
        <v>287</v>
      </c>
      <c r="D49" s="46">
        <v>0</v>
      </c>
      <c r="E49" s="46">
        <v>20</v>
      </c>
      <c r="F49" s="85" t="s">
        <v>28</v>
      </c>
      <c r="G49" s="47"/>
      <c r="H49" s="126">
        <v>45582</v>
      </c>
      <c r="I49" s="83" t="s">
        <v>25</v>
      </c>
      <c r="J49" s="83" t="s">
        <v>272</v>
      </c>
      <c r="L49" s="46"/>
      <c r="M49" s="46"/>
      <c r="N49" s="46">
        <v>0</v>
      </c>
      <c r="O49" s="46">
        <v>0</v>
      </c>
      <c r="P49" s="46">
        <f t="shared" si="5"/>
        <v>20</v>
      </c>
      <c r="Q49" s="48">
        <v>0</v>
      </c>
      <c r="R49" s="48">
        <v>0</v>
      </c>
      <c r="S49" s="48">
        <v>0</v>
      </c>
    </row>
    <row r="50" spans="1:19" ht="13.95" customHeight="1" x14ac:dyDescent="0.25">
      <c r="A50" s="43">
        <v>45581</v>
      </c>
      <c r="B50" s="44" t="s">
        <v>210</v>
      </c>
      <c r="C50" s="50" t="s">
        <v>288</v>
      </c>
      <c r="D50" s="46">
        <v>0</v>
      </c>
      <c r="E50" s="46">
        <v>21.3</v>
      </c>
      <c r="F50" s="85" t="s">
        <v>28</v>
      </c>
      <c r="G50" s="47"/>
      <c r="H50" s="126">
        <v>45582</v>
      </c>
      <c r="I50" s="83" t="s">
        <v>25</v>
      </c>
      <c r="J50" s="83" t="s">
        <v>244</v>
      </c>
      <c r="L50" s="46"/>
      <c r="M50" s="46"/>
      <c r="N50" s="46">
        <v>0</v>
      </c>
      <c r="O50" s="46">
        <v>0</v>
      </c>
      <c r="P50" s="46">
        <f t="shared" si="5"/>
        <v>21.3</v>
      </c>
      <c r="Q50" s="48">
        <v>0</v>
      </c>
      <c r="R50" s="48">
        <v>0.7</v>
      </c>
      <c r="S50" s="48">
        <v>0</v>
      </c>
    </row>
    <row r="51" spans="1:19" ht="13.95" customHeight="1" x14ac:dyDescent="0.25">
      <c r="A51" s="43">
        <v>45587</v>
      </c>
      <c r="B51" s="44" t="s">
        <v>177</v>
      </c>
      <c r="C51" s="50" t="s">
        <v>302</v>
      </c>
      <c r="D51" s="46">
        <v>816.59</v>
      </c>
      <c r="E51" s="46">
        <v>0</v>
      </c>
      <c r="F51" s="85" t="s">
        <v>28</v>
      </c>
      <c r="G51" s="47"/>
      <c r="H51" s="126">
        <v>45587</v>
      </c>
      <c r="I51" s="83" t="s">
        <v>29</v>
      </c>
      <c r="J51" s="136"/>
      <c r="L51" s="46"/>
      <c r="M51" s="46"/>
      <c r="N51" s="46">
        <v>0</v>
      </c>
      <c r="O51" s="46">
        <v>0</v>
      </c>
      <c r="P51" s="46">
        <f t="shared" si="5"/>
        <v>0</v>
      </c>
      <c r="Q51" s="48">
        <v>0</v>
      </c>
      <c r="R51" s="48">
        <v>0</v>
      </c>
      <c r="S51" s="48">
        <f>D51</f>
        <v>816.59</v>
      </c>
    </row>
    <row r="52" spans="1:19" x14ac:dyDescent="0.25">
      <c r="A52" s="43">
        <v>45616</v>
      </c>
      <c r="B52" s="44" t="s">
        <v>30</v>
      </c>
      <c r="C52" s="50" t="s">
        <v>43</v>
      </c>
      <c r="D52" s="46">
        <v>0</v>
      </c>
      <c r="E52" s="46">
        <v>592.80999999999995</v>
      </c>
      <c r="F52" s="85" t="s">
        <v>28</v>
      </c>
      <c r="G52" s="47"/>
      <c r="H52" s="126">
        <v>45616</v>
      </c>
      <c r="I52" s="83" t="s">
        <v>25</v>
      </c>
      <c r="J52" s="83" t="s">
        <v>271</v>
      </c>
      <c r="L52" s="46"/>
      <c r="M52" s="46"/>
      <c r="N52" s="46">
        <f>E52-P52</f>
        <v>577.80999999999995</v>
      </c>
      <c r="O52" s="46">
        <v>0</v>
      </c>
      <c r="P52" s="46">
        <v>15</v>
      </c>
      <c r="Q52" s="48">
        <v>0</v>
      </c>
      <c r="R52" s="48">
        <v>0</v>
      </c>
      <c r="S52" s="48">
        <v>0</v>
      </c>
    </row>
    <row r="53" spans="1:19" x14ac:dyDescent="0.25">
      <c r="A53" s="43">
        <v>45616</v>
      </c>
      <c r="B53" s="44" t="s">
        <v>215</v>
      </c>
      <c r="C53" s="50" t="s">
        <v>293</v>
      </c>
      <c r="D53" s="46">
        <v>0</v>
      </c>
      <c r="E53" s="46">
        <v>10</v>
      </c>
      <c r="F53" s="85" t="s">
        <v>28</v>
      </c>
      <c r="G53" s="47"/>
      <c r="H53" s="126">
        <v>45616</v>
      </c>
      <c r="I53" s="83" t="s">
        <v>25</v>
      </c>
      <c r="J53" s="83" t="s">
        <v>273</v>
      </c>
      <c r="L53" s="46"/>
      <c r="M53" s="46"/>
      <c r="N53" s="46">
        <v>0</v>
      </c>
      <c r="O53" s="46">
        <v>0</v>
      </c>
      <c r="P53" s="46">
        <f t="shared" si="5"/>
        <v>10</v>
      </c>
      <c r="Q53" s="48">
        <v>0</v>
      </c>
      <c r="R53" s="48">
        <v>1.67</v>
      </c>
      <c r="S53" s="48">
        <v>0</v>
      </c>
    </row>
    <row r="54" spans="1:19" x14ac:dyDescent="0.25">
      <c r="A54" s="43">
        <v>45616</v>
      </c>
      <c r="B54" s="44" t="s">
        <v>40</v>
      </c>
      <c r="C54" s="50" t="s">
        <v>294</v>
      </c>
      <c r="D54" s="46">
        <v>0</v>
      </c>
      <c r="E54" s="46">
        <v>38.5</v>
      </c>
      <c r="F54" s="85" t="s">
        <v>28</v>
      </c>
      <c r="G54" s="47"/>
      <c r="H54" s="126">
        <v>45616</v>
      </c>
      <c r="I54" s="83" t="s">
        <v>22</v>
      </c>
      <c r="J54" s="83" t="s">
        <v>267</v>
      </c>
      <c r="L54" s="46"/>
      <c r="M54" s="46"/>
      <c r="N54" s="46">
        <v>0</v>
      </c>
      <c r="O54" s="46">
        <v>0</v>
      </c>
      <c r="P54" s="46">
        <f t="shared" si="5"/>
        <v>38.5</v>
      </c>
      <c r="Q54" s="48">
        <v>0</v>
      </c>
      <c r="R54" s="48">
        <v>0</v>
      </c>
      <c r="S54" s="48">
        <v>0</v>
      </c>
    </row>
    <row r="55" spans="1:19" x14ac:dyDescent="0.25">
      <c r="A55" s="43">
        <v>45616</v>
      </c>
      <c r="B55" s="44" t="s">
        <v>26</v>
      </c>
      <c r="C55" s="50" t="s">
        <v>295</v>
      </c>
      <c r="D55" s="46">
        <v>0</v>
      </c>
      <c r="E55" s="46">
        <v>7.2</v>
      </c>
      <c r="F55" s="85" t="s">
        <v>28</v>
      </c>
      <c r="G55" s="47"/>
      <c r="H55" s="126">
        <v>45616</v>
      </c>
      <c r="I55" s="83" t="s">
        <v>25</v>
      </c>
      <c r="J55" s="83" t="s">
        <v>271</v>
      </c>
      <c r="L55" s="46"/>
      <c r="M55" s="46"/>
      <c r="N55" s="46">
        <v>0</v>
      </c>
      <c r="O55" s="46">
        <v>0</v>
      </c>
      <c r="P55" s="46">
        <f t="shared" si="5"/>
        <v>7.2</v>
      </c>
      <c r="Q55" s="48">
        <v>0</v>
      </c>
      <c r="R55" s="48">
        <v>1.2</v>
      </c>
      <c r="S55" s="48">
        <v>0</v>
      </c>
    </row>
    <row r="56" spans="1:19" x14ac:dyDescent="0.25">
      <c r="A56" s="43">
        <v>45616</v>
      </c>
      <c r="B56" s="44" t="s">
        <v>296</v>
      </c>
      <c r="C56" s="50" t="s">
        <v>297</v>
      </c>
      <c r="D56" s="46">
        <v>0</v>
      </c>
      <c r="E56" s="46">
        <v>47.17</v>
      </c>
      <c r="F56" s="85" t="s">
        <v>28</v>
      </c>
      <c r="G56" s="47"/>
      <c r="H56" s="126">
        <v>45616</v>
      </c>
      <c r="I56" s="83" t="s">
        <v>37</v>
      </c>
      <c r="J56" s="83" t="s">
        <v>270</v>
      </c>
      <c r="L56" s="46"/>
      <c r="M56" s="46"/>
      <c r="N56" s="46">
        <v>0</v>
      </c>
      <c r="O56" s="46">
        <v>0</v>
      </c>
      <c r="P56" s="46">
        <f t="shared" si="5"/>
        <v>47.17</v>
      </c>
      <c r="Q56" s="48">
        <v>0</v>
      </c>
      <c r="R56" s="48">
        <v>7.81</v>
      </c>
      <c r="S56" s="48">
        <v>0</v>
      </c>
    </row>
    <row r="57" spans="1:19" x14ac:dyDescent="0.25">
      <c r="A57" s="43">
        <v>45616</v>
      </c>
      <c r="B57" s="44" t="s">
        <v>27</v>
      </c>
      <c r="C57" s="50" t="s">
        <v>298</v>
      </c>
      <c r="D57" s="46">
        <v>0</v>
      </c>
      <c r="E57" s="46">
        <v>1</v>
      </c>
      <c r="F57" s="85" t="s">
        <v>28</v>
      </c>
      <c r="G57" s="47"/>
      <c r="H57" s="126">
        <v>45616</v>
      </c>
      <c r="I57" s="83" t="s">
        <v>37</v>
      </c>
      <c r="J57" s="83" t="s">
        <v>270</v>
      </c>
      <c r="L57" s="46"/>
      <c r="M57" s="46"/>
      <c r="N57" s="46">
        <v>0</v>
      </c>
      <c r="O57" s="46">
        <v>0</v>
      </c>
      <c r="P57" s="46">
        <f t="shared" si="5"/>
        <v>1</v>
      </c>
      <c r="Q57" s="48">
        <v>0</v>
      </c>
      <c r="R57" s="48">
        <v>0</v>
      </c>
      <c r="S57" s="48">
        <v>0</v>
      </c>
    </row>
    <row r="58" spans="1:19" x14ac:dyDescent="0.25">
      <c r="A58" s="43">
        <v>45616</v>
      </c>
      <c r="B58" s="44" t="s">
        <v>299</v>
      </c>
      <c r="C58" s="50" t="s">
        <v>300</v>
      </c>
      <c r="D58" s="46">
        <v>0</v>
      </c>
      <c r="E58" s="46">
        <v>1329.3</v>
      </c>
      <c r="F58" s="85" t="s">
        <v>28</v>
      </c>
      <c r="G58" s="47"/>
      <c r="H58" s="126">
        <v>45616</v>
      </c>
      <c r="I58" s="83" t="s">
        <v>25</v>
      </c>
      <c r="J58" s="83" t="s">
        <v>273</v>
      </c>
      <c r="L58" s="46"/>
      <c r="M58" s="46"/>
      <c r="N58" s="46">
        <v>0</v>
      </c>
      <c r="O58" s="46">
        <v>0</v>
      </c>
      <c r="P58" s="46">
        <f t="shared" si="5"/>
        <v>1329.3</v>
      </c>
      <c r="Q58" s="48">
        <v>0</v>
      </c>
      <c r="R58" s="48">
        <v>0</v>
      </c>
      <c r="S58" s="48">
        <v>0</v>
      </c>
    </row>
    <row r="59" spans="1:19" x14ac:dyDescent="0.25">
      <c r="A59" s="84">
        <v>45616</v>
      </c>
      <c r="B59" s="44" t="s">
        <v>208</v>
      </c>
      <c r="C59" s="50" t="s">
        <v>303</v>
      </c>
      <c r="D59" s="46">
        <v>0</v>
      </c>
      <c r="E59" s="46">
        <v>25</v>
      </c>
      <c r="F59" s="85">
        <v>300004</v>
      </c>
      <c r="G59" s="47"/>
      <c r="H59" s="126">
        <v>45671</v>
      </c>
      <c r="I59" s="83" t="s">
        <v>35</v>
      </c>
      <c r="J59" s="83" t="s">
        <v>375</v>
      </c>
      <c r="L59" s="46"/>
      <c r="M59" s="46"/>
      <c r="N59" s="46">
        <v>0</v>
      </c>
      <c r="O59" s="46">
        <v>0</v>
      </c>
      <c r="P59" s="46">
        <f t="shared" ref="P59" si="6">E59</f>
        <v>25</v>
      </c>
      <c r="Q59" s="48">
        <v>0</v>
      </c>
      <c r="R59" s="48">
        <v>0</v>
      </c>
      <c r="S59" s="48">
        <v>0</v>
      </c>
    </row>
    <row r="60" spans="1:19" x14ac:dyDescent="0.25">
      <c r="A60" s="43">
        <v>45616</v>
      </c>
      <c r="B60" s="44" t="s">
        <v>180</v>
      </c>
      <c r="C60" s="50" t="s">
        <v>301</v>
      </c>
      <c r="D60" s="46">
        <v>0</v>
      </c>
      <c r="E60" s="46">
        <v>5.4</v>
      </c>
      <c r="F60" s="85" t="s">
        <v>291</v>
      </c>
      <c r="G60" s="47"/>
      <c r="H60" s="126">
        <v>45596</v>
      </c>
      <c r="I60" s="83" t="s">
        <v>25</v>
      </c>
      <c r="J60" s="83" t="s">
        <v>273</v>
      </c>
      <c r="L60" s="46"/>
      <c r="M60" s="46"/>
      <c r="N60" s="46">
        <v>0</v>
      </c>
      <c r="O60" s="46">
        <v>0</v>
      </c>
      <c r="P60" s="46">
        <f t="shared" si="5"/>
        <v>5.4</v>
      </c>
      <c r="Q60" s="48">
        <v>0</v>
      </c>
      <c r="R60" s="48">
        <v>0</v>
      </c>
      <c r="S60" s="48">
        <v>0</v>
      </c>
    </row>
    <row r="61" spans="1:19" x14ac:dyDescent="0.25">
      <c r="A61" s="43">
        <v>45626</v>
      </c>
      <c r="B61" s="44" t="s">
        <v>180</v>
      </c>
      <c r="C61" s="50" t="s">
        <v>305</v>
      </c>
      <c r="D61" s="46">
        <v>0</v>
      </c>
      <c r="E61" s="46">
        <v>6</v>
      </c>
      <c r="F61" s="85" t="s">
        <v>291</v>
      </c>
      <c r="G61" s="47"/>
      <c r="H61" s="126">
        <v>45626</v>
      </c>
      <c r="I61" s="83" t="s">
        <v>25</v>
      </c>
      <c r="J61" s="83" t="s">
        <v>273</v>
      </c>
      <c r="L61" s="46"/>
      <c r="M61" s="46"/>
      <c r="N61" s="46">
        <v>0</v>
      </c>
      <c r="O61" s="46">
        <v>0</v>
      </c>
      <c r="P61" s="46">
        <f t="shared" si="5"/>
        <v>6</v>
      </c>
      <c r="Q61" s="48">
        <v>0</v>
      </c>
      <c r="R61" s="48">
        <v>0</v>
      </c>
      <c r="S61" s="48">
        <v>0</v>
      </c>
    </row>
    <row r="62" spans="1:19" x14ac:dyDescent="0.25">
      <c r="A62" s="84">
        <v>45646</v>
      </c>
      <c r="B62" s="44" t="s">
        <v>30</v>
      </c>
      <c r="C62" s="50" t="s">
        <v>304</v>
      </c>
      <c r="D62" s="46">
        <v>0</v>
      </c>
      <c r="E62" s="46">
        <v>759.33</v>
      </c>
      <c r="F62" s="85" t="s">
        <v>28</v>
      </c>
      <c r="G62" s="47"/>
      <c r="H62" s="126">
        <v>45649</v>
      </c>
      <c r="I62" s="83" t="s">
        <v>25</v>
      </c>
      <c r="J62" s="83" t="s">
        <v>271</v>
      </c>
      <c r="L62" s="46"/>
      <c r="M62" s="46"/>
      <c r="N62" s="46">
        <f>E62-P62</f>
        <v>744.33</v>
      </c>
      <c r="O62" s="46">
        <v>0</v>
      </c>
      <c r="P62" s="46">
        <v>15</v>
      </c>
      <c r="Q62" s="48">
        <v>0</v>
      </c>
      <c r="R62" s="48">
        <v>0</v>
      </c>
      <c r="S62" s="48">
        <v>0</v>
      </c>
    </row>
    <row r="63" spans="1:19" x14ac:dyDescent="0.25">
      <c r="A63" s="43">
        <v>45657</v>
      </c>
      <c r="B63" s="44" t="s">
        <v>180</v>
      </c>
      <c r="C63" s="50" t="s">
        <v>306</v>
      </c>
      <c r="D63" s="46">
        <v>0</v>
      </c>
      <c r="E63" s="46">
        <v>6</v>
      </c>
      <c r="F63" s="85" t="s">
        <v>291</v>
      </c>
      <c r="G63" s="47"/>
      <c r="H63" s="126">
        <v>45657</v>
      </c>
      <c r="I63" s="83" t="s">
        <v>25</v>
      </c>
      <c r="J63" s="83" t="s">
        <v>273</v>
      </c>
      <c r="L63" s="46"/>
      <c r="M63" s="46"/>
      <c r="N63" s="46">
        <v>0</v>
      </c>
      <c r="O63" s="46">
        <v>0</v>
      </c>
      <c r="P63" s="46">
        <f t="shared" ref="P63" si="7">E63</f>
        <v>6</v>
      </c>
      <c r="Q63" s="48">
        <v>0</v>
      </c>
      <c r="R63" s="48">
        <v>0</v>
      </c>
      <c r="S63" s="48">
        <v>0</v>
      </c>
    </row>
    <row r="64" spans="1:19" x14ac:dyDescent="0.25">
      <c r="A64" s="84">
        <v>45657</v>
      </c>
      <c r="B64" s="44" t="s">
        <v>49</v>
      </c>
      <c r="C64" s="50" t="s">
        <v>307</v>
      </c>
      <c r="D64" s="46">
        <v>69.52</v>
      </c>
      <c r="E64" s="46">
        <v>0</v>
      </c>
      <c r="F64" s="85" t="s">
        <v>28</v>
      </c>
      <c r="G64" s="47"/>
      <c r="H64" s="126">
        <v>45657</v>
      </c>
      <c r="I64" s="83" t="s">
        <v>29</v>
      </c>
      <c r="J64" s="136"/>
      <c r="L64" s="46"/>
      <c r="M64" s="46"/>
      <c r="N64" s="46">
        <v>0</v>
      </c>
      <c r="O64" s="46">
        <v>0</v>
      </c>
      <c r="P64" s="46">
        <f t="shared" ref="P64" si="8">E64</f>
        <v>0</v>
      </c>
      <c r="Q64" s="48">
        <v>0</v>
      </c>
      <c r="R64" s="48">
        <v>0</v>
      </c>
      <c r="S64" s="48">
        <v>0</v>
      </c>
    </row>
    <row r="65" spans="1:19" x14ac:dyDescent="0.25">
      <c r="A65" s="84">
        <v>45672</v>
      </c>
      <c r="B65" s="44" t="s">
        <v>30</v>
      </c>
      <c r="C65" s="50" t="s">
        <v>56</v>
      </c>
      <c r="D65" s="46">
        <v>0</v>
      </c>
      <c r="E65" s="46">
        <v>611.30999999999995</v>
      </c>
      <c r="F65" s="85" t="s">
        <v>28</v>
      </c>
      <c r="G65" s="47"/>
      <c r="H65" s="126">
        <v>45673</v>
      </c>
      <c r="I65" s="83" t="s">
        <v>25</v>
      </c>
      <c r="J65" s="83" t="s">
        <v>271</v>
      </c>
      <c r="L65" s="46"/>
      <c r="M65" s="46"/>
      <c r="N65" s="46">
        <f>E65-P65</f>
        <v>596.30999999999995</v>
      </c>
      <c r="O65" s="46">
        <v>0</v>
      </c>
      <c r="P65" s="46">
        <v>15</v>
      </c>
      <c r="Q65" s="48">
        <v>0</v>
      </c>
      <c r="R65" s="48">
        <v>0</v>
      </c>
      <c r="S65" s="48">
        <v>0</v>
      </c>
    </row>
    <row r="66" spans="1:19" x14ac:dyDescent="0.25">
      <c r="A66" s="84">
        <v>45672</v>
      </c>
      <c r="B66" s="44" t="s">
        <v>40</v>
      </c>
      <c r="C66" s="50" t="s">
        <v>308</v>
      </c>
      <c r="D66" s="46">
        <v>0</v>
      </c>
      <c r="E66" s="46">
        <v>38.5</v>
      </c>
      <c r="F66" s="85" t="s">
        <v>28</v>
      </c>
      <c r="G66" s="47"/>
      <c r="H66" s="126">
        <v>45673</v>
      </c>
      <c r="I66" s="83" t="s">
        <v>22</v>
      </c>
      <c r="J66" s="83" t="s">
        <v>267</v>
      </c>
      <c r="L66" s="46"/>
      <c r="M66" s="46"/>
      <c r="N66" s="46">
        <v>0</v>
      </c>
      <c r="O66" s="46">
        <v>0</v>
      </c>
      <c r="P66" s="46">
        <f t="shared" ref="P66:P73" si="9">E66</f>
        <v>38.5</v>
      </c>
      <c r="Q66" s="48">
        <v>0</v>
      </c>
      <c r="R66" s="48">
        <v>0</v>
      </c>
      <c r="S66" s="48">
        <v>0</v>
      </c>
    </row>
    <row r="67" spans="1:19" x14ac:dyDescent="0.25">
      <c r="A67" s="84">
        <v>45672</v>
      </c>
      <c r="B67" s="44" t="s">
        <v>26</v>
      </c>
      <c r="C67" s="50" t="s">
        <v>309</v>
      </c>
      <c r="D67" s="46">
        <v>0</v>
      </c>
      <c r="E67" s="46">
        <v>14.4</v>
      </c>
      <c r="F67" s="85" t="s">
        <v>28</v>
      </c>
      <c r="G67" s="47"/>
      <c r="H67" s="126">
        <v>45673</v>
      </c>
      <c r="I67" s="83" t="s">
        <v>25</v>
      </c>
      <c r="J67" s="83" t="s">
        <v>271</v>
      </c>
      <c r="L67" s="46"/>
      <c r="M67" s="46"/>
      <c r="N67" s="46">
        <v>0</v>
      </c>
      <c r="O67" s="46">
        <v>0</v>
      </c>
      <c r="P67" s="46">
        <f t="shared" si="9"/>
        <v>14.4</v>
      </c>
      <c r="Q67" s="48">
        <v>0</v>
      </c>
      <c r="R67" s="48">
        <v>2.4</v>
      </c>
      <c r="S67" s="48">
        <v>0</v>
      </c>
    </row>
    <row r="68" spans="1:19" x14ac:dyDescent="0.25">
      <c r="A68" s="84">
        <v>45672</v>
      </c>
      <c r="B68" s="44" t="s">
        <v>196</v>
      </c>
      <c r="C68" s="50" t="s">
        <v>310</v>
      </c>
      <c r="D68" s="46">
        <v>0</v>
      </c>
      <c r="E68" s="46">
        <v>270</v>
      </c>
      <c r="F68" s="85">
        <v>300005</v>
      </c>
      <c r="G68" s="47"/>
      <c r="H68" s="126">
        <v>45762</v>
      </c>
      <c r="I68" s="83" t="s">
        <v>37</v>
      </c>
      <c r="J68" s="83" t="s">
        <v>270</v>
      </c>
      <c r="L68" s="46"/>
      <c r="M68" s="46"/>
      <c r="N68" s="46">
        <v>0</v>
      </c>
      <c r="O68" s="46">
        <v>0</v>
      </c>
      <c r="P68" s="46">
        <f t="shared" si="9"/>
        <v>270</v>
      </c>
      <c r="Q68" s="48">
        <v>0</v>
      </c>
      <c r="R68" s="48">
        <v>0</v>
      </c>
      <c r="S68" s="48">
        <v>0</v>
      </c>
    </row>
    <row r="69" spans="1:19" x14ac:dyDescent="0.25">
      <c r="A69" s="84">
        <v>45672</v>
      </c>
      <c r="B69" s="44" t="s">
        <v>55</v>
      </c>
      <c r="C69" s="50" t="s">
        <v>311</v>
      </c>
      <c r="D69" s="46">
        <v>0</v>
      </c>
      <c r="E69" s="46">
        <v>1200</v>
      </c>
      <c r="F69" s="85" t="s">
        <v>28</v>
      </c>
      <c r="G69" s="47"/>
      <c r="H69" s="126">
        <v>45673</v>
      </c>
      <c r="I69" s="83" t="s">
        <v>32</v>
      </c>
      <c r="J69" s="83"/>
      <c r="L69" s="46"/>
      <c r="M69" s="46"/>
      <c r="N69" s="46">
        <v>0</v>
      </c>
      <c r="O69" s="46">
        <v>0</v>
      </c>
      <c r="P69" s="46">
        <f t="shared" si="9"/>
        <v>1200</v>
      </c>
      <c r="Q69" s="48">
        <v>0</v>
      </c>
      <c r="R69" s="48">
        <v>200</v>
      </c>
      <c r="S69" s="48">
        <v>0</v>
      </c>
    </row>
    <row r="70" spans="1:19" x14ac:dyDescent="0.25">
      <c r="A70" s="84">
        <v>45672</v>
      </c>
      <c r="B70" s="44" t="s">
        <v>55</v>
      </c>
      <c r="C70" s="50" t="s">
        <v>312</v>
      </c>
      <c r="D70" s="46">
        <v>0</v>
      </c>
      <c r="E70" s="46">
        <v>2325</v>
      </c>
      <c r="F70" s="85" t="s">
        <v>28</v>
      </c>
      <c r="G70" s="47"/>
      <c r="H70" s="126">
        <v>45673</v>
      </c>
      <c r="I70" s="83" t="s">
        <v>32</v>
      </c>
      <c r="J70" s="83"/>
      <c r="L70" s="46"/>
      <c r="M70" s="46"/>
      <c r="N70" s="46">
        <v>0</v>
      </c>
      <c r="O70" s="46">
        <v>0</v>
      </c>
      <c r="P70" s="46">
        <f t="shared" si="9"/>
        <v>2325</v>
      </c>
      <c r="Q70" s="48">
        <v>0</v>
      </c>
      <c r="R70" s="48">
        <v>387.5</v>
      </c>
      <c r="S70" s="48">
        <v>0</v>
      </c>
    </row>
    <row r="71" spans="1:19" x14ac:dyDescent="0.25">
      <c r="A71" s="84">
        <v>45672</v>
      </c>
      <c r="B71" s="44" t="s">
        <v>54</v>
      </c>
      <c r="C71" s="50" t="s">
        <v>313</v>
      </c>
      <c r="D71" s="46">
        <v>0</v>
      </c>
      <c r="E71" s="46">
        <v>252</v>
      </c>
      <c r="F71" s="85" t="s">
        <v>28</v>
      </c>
      <c r="G71" s="47"/>
      <c r="H71" s="126">
        <v>45673</v>
      </c>
      <c r="I71" s="83" t="s">
        <v>38</v>
      </c>
      <c r="J71" s="83" t="s">
        <v>273</v>
      </c>
      <c r="L71" s="46"/>
      <c r="M71" s="46"/>
      <c r="N71" s="46">
        <v>0</v>
      </c>
      <c r="O71" s="46">
        <v>0</v>
      </c>
      <c r="P71" s="46">
        <f t="shared" si="9"/>
        <v>252</v>
      </c>
      <c r="Q71" s="48">
        <v>0</v>
      </c>
      <c r="R71" s="48">
        <v>42</v>
      </c>
      <c r="S71" s="48">
        <v>0</v>
      </c>
    </row>
    <row r="72" spans="1:19" x14ac:dyDescent="0.25">
      <c r="A72" s="84">
        <v>45672</v>
      </c>
      <c r="B72" s="44" t="s">
        <v>314</v>
      </c>
      <c r="C72" s="50" t="s">
        <v>315</v>
      </c>
      <c r="D72" s="46">
        <v>0</v>
      </c>
      <c r="E72" s="46">
        <v>54.72</v>
      </c>
      <c r="F72" s="85" t="s">
        <v>28</v>
      </c>
      <c r="G72" s="47"/>
      <c r="H72" s="126">
        <v>45673</v>
      </c>
      <c r="I72" s="83" t="s">
        <v>32</v>
      </c>
      <c r="J72" s="83"/>
      <c r="L72" s="46"/>
      <c r="M72" s="46"/>
      <c r="N72" s="46">
        <v>0</v>
      </c>
      <c r="O72" s="46">
        <v>0</v>
      </c>
      <c r="P72" s="46">
        <f t="shared" si="9"/>
        <v>54.72</v>
      </c>
      <c r="Q72" s="48">
        <v>0</v>
      </c>
      <c r="R72" s="48">
        <v>9.1199999999999992</v>
      </c>
      <c r="S72" s="48">
        <v>0</v>
      </c>
    </row>
    <row r="73" spans="1:19" x14ac:dyDescent="0.25">
      <c r="A73" s="84">
        <v>45672</v>
      </c>
      <c r="B73" s="44" t="s">
        <v>210</v>
      </c>
      <c r="C73" s="50" t="s">
        <v>316</v>
      </c>
      <c r="D73" s="46">
        <v>0</v>
      </c>
      <c r="E73" s="46">
        <v>16.649999999999999</v>
      </c>
      <c r="F73" s="85" t="s">
        <v>28</v>
      </c>
      <c r="G73" s="47"/>
      <c r="H73" s="126">
        <v>45673</v>
      </c>
      <c r="I73" s="83" t="s">
        <v>25</v>
      </c>
      <c r="J73" s="83" t="s">
        <v>244</v>
      </c>
      <c r="L73" s="46"/>
      <c r="M73" s="46"/>
      <c r="N73" s="46">
        <v>0</v>
      </c>
      <c r="O73" s="46">
        <v>0</v>
      </c>
      <c r="P73" s="46">
        <f t="shared" si="9"/>
        <v>16.649999999999999</v>
      </c>
      <c r="Q73" s="48">
        <v>0</v>
      </c>
      <c r="R73" s="48">
        <v>0</v>
      </c>
      <c r="S73" s="48">
        <v>0</v>
      </c>
    </row>
    <row r="74" spans="1:19" x14ac:dyDescent="0.25">
      <c r="A74" s="84">
        <v>45688</v>
      </c>
      <c r="B74" s="44" t="s">
        <v>180</v>
      </c>
      <c r="C74" s="50" t="s">
        <v>322</v>
      </c>
      <c r="D74" s="46">
        <v>0</v>
      </c>
      <c r="E74" s="46">
        <v>6</v>
      </c>
      <c r="F74" s="85" t="s">
        <v>291</v>
      </c>
      <c r="G74" s="47"/>
      <c r="H74" s="126">
        <v>45688</v>
      </c>
      <c r="I74" s="83" t="s">
        <v>25</v>
      </c>
      <c r="J74" s="83" t="s">
        <v>273</v>
      </c>
      <c r="L74" s="46"/>
      <c r="M74" s="46"/>
      <c r="N74" s="46">
        <v>0</v>
      </c>
      <c r="O74" s="46">
        <v>0</v>
      </c>
      <c r="P74" s="46">
        <f t="shared" ref="P74:P77" si="10">E74</f>
        <v>6</v>
      </c>
      <c r="Q74" s="48">
        <v>0</v>
      </c>
      <c r="R74" s="48">
        <v>0</v>
      </c>
      <c r="S74" s="48">
        <v>0</v>
      </c>
    </row>
    <row r="75" spans="1:19" x14ac:dyDescent="0.25">
      <c r="A75" s="84">
        <v>45707</v>
      </c>
      <c r="B75" s="44" t="s">
        <v>30</v>
      </c>
      <c r="C75" s="50" t="s">
        <v>317</v>
      </c>
      <c r="D75" s="46">
        <v>0</v>
      </c>
      <c r="E75" s="46">
        <v>611.30999999999995</v>
      </c>
      <c r="F75" s="85" t="s">
        <v>28</v>
      </c>
      <c r="G75" s="47"/>
      <c r="H75" s="126">
        <v>45708</v>
      </c>
      <c r="I75" s="83" t="s">
        <v>25</v>
      </c>
      <c r="J75" s="83" t="s">
        <v>271</v>
      </c>
      <c r="L75" s="46"/>
      <c r="M75" s="46"/>
      <c r="N75" s="46">
        <f>E75-P75</f>
        <v>596.30999999999995</v>
      </c>
      <c r="O75" s="46">
        <v>0</v>
      </c>
      <c r="P75" s="46">
        <v>15</v>
      </c>
      <c r="Q75" s="48">
        <v>0</v>
      </c>
      <c r="R75" s="48">
        <v>0</v>
      </c>
      <c r="S75" s="48">
        <v>0</v>
      </c>
    </row>
    <row r="76" spans="1:19" x14ac:dyDescent="0.25">
      <c r="A76" s="84">
        <v>45707</v>
      </c>
      <c r="B76" s="44" t="s">
        <v>215</v>
      </c>
      <c r="C76" s="50" t="s">
        <v>284</v>
      </c>
      <c r="D76" s="46">
        <v>0</v>
      </c>
      <c r="E76" s="46">
        <v>11.2</v>
      </c>
      <c r="F76" s="85" t="s">
        <v>28</v>
      </c>
      <c r="G76" s="47"/>
      <c r="H76" s="126">
        <v>45708</v>
      </c>
      <c r="I76" s="83" t="s">
        <v>25</v>
      </c>
      <c r="J76" s="83" t="s">
        <v>273</v>
      </c>
      <c r="L76" s="46"/>
      <c r="M76" s="46"/>
      <c r="N76" s="46">
        <v>0</v>
      </c>
      <c r="O76" s="46">
        <v>0</v>
      </c>
      <c r="P76" s="46">
        <f t="shared" si="10"/>
        <v>11.2</v>
      </c>
      <c r="Q76" s="48">
        <v>0</v>
      </c>
      <c r="R76" s="48">
        <v>1.87</v>
      </c>
      <c r="S76" s="48">
        <v>0</v>
      </c>
    </row>
    <row r="77" spans="1:19" x14ac:dyDescent="0.25">
      <c r="A77" s="84">
        <v>45707</v>
      </c>
      <c r="B77" s="44" t="s">
        <v>40</v>
      </c>
      <c r="C77" s="50" t="s">
        <v>318</v>
      </c>
      <c r="D77" s="46">
        <v>0</v>
      </c>
      <c r="E77" s="46">
        <v>38.5</v>
      </c>
      <c r="F77" s="85" t="s">
        <v>28</v>
      </c>
      <c r="G77" s="47"/>
      <c r="H77" s="126">
        <v>45708</v>
      </c>
      <c r="I77" s="83" t="s">
        <v>22</v>
      </c>
      <c r="J77" s="83" t="s">
        <v>267</v>
      </c>
      <c r="L77" s="46"/>
      <c r="M77" s="46"/>
      <c r="N77" s="46">
        <v>0</v>
      </c>
      <c r="O77" s="46">
        <v>0</v>
      </c>
      <c r="P77" s="46">
        <f t="shared" si="10"/>
        <v>38.5</v>
      </c>
      <c r="Q77" s="48">
        <v>0</v>
      </c>
      <c r="R77" s="48">
        <v>0</v>
      </c>
      <c r="S77" s="48">
        <v>0</v>
      </c>
    </row>
    <row r="78" spans="1:19" x14ac:dyDescent="0.25">
      <c r="A78" s="84">
        <v>45707</v>
      </c>
      <c r="B78" s="44" t="s">
        <v>26</v>
      </c>
      <c r="C78" s="50" t="s">
        <v>319</v>
      </c>
      <c r="D78" s="46">
        <v>0</v>
      </c>
      <c r="E78" s="46">
        <v>7.2</v>
      </c>
      <c r="F78" s="85" t="s">
        <v>28</v>
      </c>
      <c r="G78" s="47"/>
      <c r="H78" s="126">
        <v>45708</v>
      </c>
      <c r="I78" s="83" t="s">
        <v>25</v>
      </c>
      <c r="J78" s="83" t="s">
        <v>271</v>
      </c>
      <c r="L78" s="46"/>
      <c r="M78" s="46"/>
      <c r="N78" s="46">
        <v>0</v>
      </c>
      <c r="O78" s="46">
        <v>0</v>
      </c>
      <c r="P78" s="46">
        <f t="shared" ref="P78:P88" si="11">E78</f>
        <v>7.2</v>
      </c>
      <c r="Q78" s="48">
        <v>0</v>
      </c>
      <c r="R78" s="48">
        <v>1.2</v>
      </c>
      <c r="S78" s="48">
        <v>0</v>
      </c>
    </row>
    <row r="79" spans="1:19" x14ac:dyDescent="0.25">
      <c r="A79" s="84">
        <v>45707</v>
      </c>
      <c r="B79" s="44" t="s">
        <v>55</v>
      </c>
      <c r="C79" s="50" t="s">
        <v>320</v>
      </c>
      <c r="D79" s="46">
        <v>0</v>
      </c>
      <c r="E79" s="46">
        <v>810</v>
      </c>
      <c r="F79" s="85" t="s">
        <v>28</v>
      </c>
      <c r="G79" s="47"/>
      <c r="H79" s="126">
        <v>45708</v>
      </c>
      <c r="I79" s="83" t="s">
        <v>32</v>
      </c>
      <c r="J79" s="83"/>
      <c r="L79" s="46"/>
      <c r="M79" s="46"/>
      <c r="N79" s="46">
        <v>0</v>
      </c>
      <c r="O79" s="46">
        <v>0</v>
      </c>
      <c r="P79" s="46">
        <f t="shared" si="11"/>
        <v>810</v>
      </c>
      <c r="Q79" s="48">
        <v>0</v>
      </c>
      <c r="R79" s="48">
        <v>135</v>
      </c>
      <c r="S79" s="48">
        <v>0</v>
      </c>
    </row>
    <row r="80" spans="1:19" x14ac:dyDescent="0.25">
      <c r="A80" s="84">
        <v>45707</v>
      </c>
      <c r="B80" s="44" t="s">
        <v>321</v>
      </c>
      <c r="C80" s="50" t="s">
        <v>24</v>
      </c>
      <c r="D80" s="46">
        <v>0</v>
      </c>
      <c r="E80" s="46">
        <v>52</v>
      </c>
      <c r="F80" s="85" t="s">
        <v>28</v>
      </c>
      <c r="G80" s="47"/>
      <c r="H80" s="126">
        <v>45708</v>
      </c>
      <c r="I80" s="83" t="s">
        <v>25</v>
      </c>
      <c r="J80" s="83" t="s">
        <v>273</v>
      </c>
      <c r="L80" s="46"/>
      <c r="M80" s="46"/>
      <c r="N80" s="46">
        <v>0</v>
      </c>
      <c r="O80" s="46">
        <v>0</v>
      </c>
      <c r="P80" s="46">
        <f t="shared" si="11"/>
        <v>52</v>
      </c>
      <c r="Q80" s="48">
        <v>0</v>
      </c>
      <c r="R80" s="48">
        <v>0</v>
      </c>
      <c r="S80" s="48">
        <v>0</v>
      </c>
    </row>
    <row r="81" spans="1:20" x14ac:dyDescent="0.25">
      <c r="A81" s="84">
        <v>45716</v>
      </c>
      <c r="B81" s="44" t="s">
        <v>180</v>
      </c>
      <c r="C81" s="50" t="s">
        <v>323</v>
      </c>
      <c r="D81" s="46">
        <v>0</v>
      </c>
      <c r="E81" s="46">
        <v>6</v>
      </c>
      <c r="F81" s="85" t="s">
        <v>291</v>
      </c>
      <c r="G81" s="47"/>
      <c r="H81" s="126">
        <v>45716</v>
      </c>
      <c r="I81" s="83" t="s">
        <v>25</v>
      </c>
      <c r="J81" s="83" t="s">
        <v>273</v>
      </c>
      <c r="L81" s="46"/>
      <c r="M81" s="46"/>
      <c r="N81" s="46">
        <v>0</v>
      </c>
      <c r="O81" s="46">
        <v>0</v>
      </c>
      <c r="P81" s="46">
        <f t="shared" si="11"/>
        <v>6</v>
      </c>
      <c r="Q81" s="48">
        <v>0</v>
      </c>
      <c r="R81" s="48">
        <v>0</v>
      </c>
      <c r="S81" s="48">
        <v>0</v>
      </c>
    </row>
    <row r="82" spans="1:20" x14ac:dyDescent="0.25">
      <c r="A82" s="84">
        <v>45735</v>
      </c>
      <c r="B82" s="44" t="s">
        <v>30</v>
      </c>
      <c r="C82" s="50" t="s">
        <v>327</v>
      </c>
      <c r="D82" s="46">
        <v>0</v>
      </c>
      <c r="E82" s="46">
        <v>611.30999999999995</v>
      </c>
      <c r="F82" s="85" t="s">
        <v>28</v>
      </c>
      <c r="G82" s="47"/>
      <c r="H82" s="126">
        <v>45736</v>
      </c>
      <c r="I82" s="83" t="s">
        <v>25</v>
      </c>
      <c r="J82" s="83" t="s">
        <v>271</v>
      </c>
      <c r="L82" s="46"/>
      <c r="M82" s="46"/>
      <c r="N82" s="46">
        <f>E82-P82</f>
        <v>596.30999999999995</v>
      </c>
      <c r="O82" s="46">
        <v>0</v>
      </c>
      <c r="P82" s="46">
        <v>15</v>
      </c>
      <c r="Q82" s="48">
        <v>0</v>
      </c>
      <c r="R82" s="48">
        <v>0</v>
      </c>
      <c r="S82" s="48">
        <v>0</v>
      </c>
    </row>
    <row r="83" spans="1:20" x14ac:dyDescent="0.25">
      <c r="A83" s="84">
        <v>45735</v>
      </c>
      <c r="B83" s="44" t="s">
        <v>215</v>
      </c>
      <c r="C83" s="50" t="s">
        <v>326</v>
      </c>
      <c r="D83" s="46">
        <v>0</v>
      </c>
      <c r="E83" s="46">
        <v>84.99</v>
      </c>
      <c r="F83" s="85" t="s">
        <v>28</v>
      </c>
      <c r="G83" s="47"/>
      <c r="H83" s="126">
        <v>45736</v>
      </c>
      <c r="I83" s="83" t="s">
        <v>25</v>
      </c>
      <c r="J83" s="83" t="s">
        <v>273</v>
      </c>
      <c r="L83" s="46"/>
      <c r="M83" s="46"/>
      <c r="N83" s="46">
        <v>0</v>
      </c>
      <c r="O83" s="46">
        <v>0</v>
      </c>
      <c r="P83" s="46">
        <f t="shared" ref="P83:P85" si="12">E83</f>
        <v>84.99</v>
      </c>
      <c r="Q83" s="48">
        <v>0</v>
      </c>
      <c r="R83" s="48">
        <v>14.164999999999999</v>
      </c>
      <c r="S83" s="48">
        <v>0</v>
      </c>
    </row>
    <row r="84" spans="1:20" x14ac:dyDescent="0.25">
      <c r="A84" s="84">
        <v>45735</v>
      </c>
      <c r="B84" s="44" t="s">
        <v>40</v>
      </c>
      <c r="C84" s="50" t="s">
        <v>325</v>
      </c>
      <c r="D84" s="46">
        <v>0</v>
      </c>
      <c r="E84" s="46">
        <v>38.5</v>
      </c>
      <c r="F84" s="85" t="s">
        <v>28</v>
      </c>
      <c r="G84" s="47"/>
      <c r="H84" s="126">
        <v>45736</v>
      </c>
      <c r="I84" s="83" t="s">
        <v>22</v>
      </c>
      <c r="J84" s="83" t="s">
        <v>267</v>
      </c>
      <c r="L84" s="46"/>
      <c r="M84" s="46"/>
      <c r="N84" s="46">
        <v>0</v>
      </c>
      <c r="O84" s="46">
        <v>0</v>
      </c>
      <c r="P84" s="46">
        <f t="shared" si="12"/>
        <v>38.5</v>
      </c>
      <c r="Q84" s="48">
        <v>0</v>
      </c>
      <c r="R84" s="48">
        <v>0</v>
      </c>
      <c r="S84" s="48">
        <v>0</v>
      </c>
    </row>
    <row r="85" spans="1:20" x14ac:dyDescent="0.25">
      <c r="A85" s="84">
        <v>45735</v>
      </c>
      <c r="B85" s="44" t="s">
        <v>26</v>
      </c>
      <c r="C85" s="50" t="s">
        <v>324</v>
      </c>
      <c r="D85" s="46">
        <v>0</v>
      </c>
      <c r="E85" s="46">
        <v>7.2</v>
      </c>
      <c r="F85" s="85" t="s">
        <v>28</v>
      </c>
      <c r="G85" s="47"/>
      <c r="H85" s="126">
        <v>45736</v>
      </c>
      <c r="I85" s="83" t="s">
        <v>25</v>
      </c>
      <c r="J85" s="83" t="s">
        <v>271</v>
      </c>
      <c r="L85" s="46"/>
      <c r="M85" s="46"/>
      <c r="N85" s="46">
        <v>0</v>
      </c>
      <c r="O85" s="46">
        <v>0</v>
      </c>
      <c r="P85" s="46">
        <f t="shared" si="12"/>
        <v>7.2</v>
      </c>
      <c r="Q85" s="48">
        <v>0</v>
      </c>
      <c r="R85" s="48">
        <v>1.2</v>
      </c>
      <c r="S85" s="48">
        <v>0</v>
      </c>
    </row>
    <row r="86" spans="1:20" x14ac:dyDescent="0.25">
      <c r="A86" s="84">
        <v>45735</v>
      </c>
      <c r="B86" s="44" t="s">
        <v>27</v>
      </c>
      <c r="C86" s="50" t="s">
        <v>328</v>
      </c>
      <c r="D86" s="46">
        <v>0</v>
      </c>
      <c r="E86" s="46">
        <v>2412</v>
      </c>
      <c r="F86" s="85" t="s">
        <v>28</v>
      </c>
      <c r="G86" s="47"/>
      <c r="H86" s="126">
        <v>45736</v>
      </c>
      <c r="I86" s="83" t="s">
        <v>37</v>
      </c>
      <c r="J86" s="83" t="s">
        <v>270</v>
      </c>
      <c r="L86" s="46"/>
      <c r="M86" s="46"/>
      <c r="N86" s="46">
        <v>0</v>
      </c>
      <c r="O86" s="46">
        <v>0</v>
      </c>
      <c r="P86" s="46">
        <f t="shared" si="11"/>
        <v>2412</v>
      </c>
      <c r="Q86" s="48">
        <v>0</v>
      </c>
      <c r="R86" s="48">
        <v>402</v>
      </c>
      <c r="S86" s="48">
        <v>0</v>
      </c>
    </row>
    <row r="87" spans="1:20" x14ac:dyDescent="0.25">
      <c r="A87" s="84">
        <v>45735</v>
      </c>
      <c r="B87" s="44" t="s">
        <v>27</v>
      </c>
      <c r="C87" s="50" t="s">
        <v>329</v>
      </c>
      <c r="D87" s="46">
        <v>0</v>
      </c>
      <c r="E87" s="46">
        <v>11306.52</v>
      </c>
      <c r="F87" s="85" t="s">
        <v>28</v>
      </c>
      <c r="G87" s="47"/>
      <c r="H87" s="126">
        <v>45736</v>
      </c>
      <c r="I87" s="83" t="s">
        <v>32</v>
      </c>
      <c r="J87" s="83"/>
      <c r="L87" s="46"/>
      <c r="M87" s="46"/>
      <c r="N87" s="46">
        <v>0</v>
      </c>
      <c r="O87" s="46">
        <v>0</v>
      </c>
      <c r="P87" s="46">
        <f t="shared" si="11"/>
        <v>11306.52</v>
      </c>
      <c r="Q87" s="48">
        <v>0</v>
      </c>
      <c r="R87" s="48">
        <v>1884.41</v>
      </c>
      <c r="S87" s="48">
        <v>0</v>
      </c>
    </row>
    <row r="88" spans="1:20" x14ac:dyDescent="0.25">
      <c r="A88" s="84">
        <v>45735</v>
      </c>
      <c r="B88" s="44" t="s">
        <v>330</v>
      </c>
      <c r="C88" s="50" t="s">
        <v>331</v>
      </c>
      <c r="D88" s="46">
        <v>0</v>
      </c>
      <c r="E88" s="46">
        <v>825</v>
      </c>
      <c r="F88" s="85" t="s">
        <v>28</v>
      </c>
      <c r="G88" s="47"/>
      <c r="H88" s="126">
        <v>45736</v>
      </c>
      <c r="I88" s="83" t="s">
        <v>37</v>
      </c>
      <c r="J88" s="83" t="s">
        <v>270</v>
      </c>
      <c r="L88" s="46"/>
      <c r="M88" s="46"/>
      <c r="N88" s="46">
        <v>0</v>
      </c>
      <c r="O88" s="46">
        <v>0</v>
      </c>
      <c r="P88" s="46">
        <f t="shared" si="11"/>
        <v>825</v>
      </c>
      <c r="Q88" s="48">
        <v>0</v>
      </c>
      <c r="R88" s="48">
        <v>0</v>
      </c>
      <c r="S88" s="48">
        <v>0</v>
      </c>
    </row>
    <row r="89" spans="1:20" x14ac:dyDescent="0.25">
      <c r="A89" s="84">
        <v>45735</v>
      </c>
      <c r="B89" s="44" t="s">
        <v>210</v>
      </c>
      <c r="C89" s="50" t="s">
        <v>332</v>
      </c>
      <c r="D89" s="46">
        <v>0</v>
      </c>
      <c r="E89" s="46">
        <v>27</v>
      </c>
      <c r="F89" s="85" t="s">
        <v>28</v>
      </c>
      <c r="G89" s="47"/>
      <c r="H89" s="126">
        <v>45736</v>
      </c>
      <c r="I89" s="83" t="s">
        <v>25</v>
      </c>
      <c r="J89" s="83" t="s">
        <v>244</v>
      </c>
      <c r="L89" s="46"/>
      <c r="M89" s="46"/>
      <c r="N89" s="46">
        <v>0</v>
      </c>
      <c r="O89" s="46">
        <v>0</v>
      </c>
      <c r="P89" s="46">
        <f t="shared" si="3"/>
        <v>27</v>
      </c>
      <c r="Q89" s="48">
        <v>0</v>
      </c>
      <c r="R89" s="48">
        <v>0</v>
      </c>
      <c r="S89" s="48">
        <v>0</v>
      </c>
    </row>
    <row r="90" spans="1:20" x14ac:dyDescent="0.25">
      <c r="A90" s="84">
        <v>45735</v>
      </c>
      <c r="B90" s="44" t="s">
        <v>333</v>
      </c>
      <c r="C90" s="50" t="s">
        <v>334</v>
      </c>
      <c r="D90" s="46">
        <v>0</v>
      </c>
      <c r="E90" s="46">
        <f>6890/2</f>
        <v>3445</v>
      </c>
      <c r="F90" s="85" t="s">
        <v>28</v>
      </c>
      <c r="G90" s="47"/>
      <c r="H90" s="126">
        <v>45736</v>
      </c>
      <c r="I90" s="83" t="s">
        <v>32</v>
      </c>
      <c r="J90" s="83" t="s">
        <v>240</v>
      </c>
      <c r="L90" s="46"/>
      <c r="M90" s="46"/>
      <c r="N90" s="46">
        <v>0</v>
      </c>
      <c r="O90" s="46">
        <v>0</v>
      </c>
      <c r="P90" s="46">
        <f t="shared" si="3"/>
        <v>3445</v>
      </c>
      <c r="Q90" s="48">
        <v>0</v>
      </c>
      <c r="R90" s="48">
        <v>574.16999999999996</v>
      </c>
      <c r="S90" s="48">
        <v>0</v>
      </c>
    </row>
    <row r="91" spans="1:20" x14ac:dyDescent="0.25">
      <c r="A91" s="84">
        <v>45747</v>
      </c>
      <c r="B91" s="44" t="s">
        <v>180</v>
      </c>
      <c r="C91" s="50" t="s">
        <v>335</v>
      </c>
      <c r="D91" s="46">
        <v>0</v>
      </c>
      <c r="E91" s="46">
        <v>6</v>
      </c>
      <c r="F91" s="85" t="s">
        <v>291</v>
      </c>
      <c r="G91" s="47"/>
      <c r="H91" s="126">
        <v>45747</v>
      </c>
      <c r="I91" s="83" t="s">
        <v>25</v>
      </c>
      <c r="J91" s="83" t="s">
        <v>273</v>
      </c>
      <c r="L91" s="46"/>
      <c r="M91" s="46"/>
      <c r="N91" s="46">
        <v>0</v>
      </c>
      <c r="O91" s="46">
        <v>0</v>
      </c>
      <c r="P91" s="46">
        <f t="shared" ref="P91" si="13">E91</f>
        <v>6</v>
      </c>
      <c r="Q91" s="48">
        <v>0</v>
      </c>
      <c r="R91" s="48">
        <v>0</v>
      </c>
      <c r="S91" s="48">
        <v>0</v>
      </c>
      <c r="T91" s="46"/>
    </row>
    <row r="92" spans="1:20" x14ac:dyDescent="0.25">
      <c r="A92" s="84">
        <v>45747</v>
      </c>
      <c r="B92" s="44" t="s">
        <v>49</v>
      </c>
      <c r="C92" s="50" t="s">
        <v>336</v>
      </c>
      <c r="D92" s="46">
        <v>80.400000000000006</v>
      </c>
      <c r="E92" s="46">
        <v>0</v>
      </c>
      <c r="F92" s="85" t="s">
        <v>28</v>
      </c>
      <c r="G92" s="47"/>
      <c r="H92" s="126">
        <v>45747</v>
      </c>
      <c r="I92" s="83" t="s">
        <v>29</v>
      </c>
      <c r="J92" s="136"/>
      <c r="L92" s="46"/>
      <c r="M92" s="46"/>
      <c r="N92" s="46">
        <v>0</v>
      </c>
      <c r="O92" s="46">
        <v>0</v>
      </c>
      <c r="P92" s="46">
        <f t="shared" ref="P92" si="14">E92</f>
        <v>0</v>
      </c>
      <c r="Q92" s="48">
        <v>0</v>
      </c>
      <c r="R92" s="48">
        <v>0</v>
      </c>
      <c r="S92" s="48">
        <v>0</v>
      </c>
      <c r="T92" s="46"/>
    </row>
    <row r="93" spans="1:20" x14ac:dyDescent="0.25">
      <c r="A93" s="44"/>
      <c r="B93" s="44"/>
      <c r="C93" s="50"/>
      <c r="D93" s="46"/>
      <c r="E93" s="46"/>
      <c r="F93" s="47"/>
      <c r="G93" s="47"/>
      <c r="H93" s="47"/>
      <c r="I93" s="82"/>
      <c r="J93" s="82"/>
      <c r="L93" s="46"/>
      <c r="M93" s="46"/>
      <c r="N93" s="46"/>
      <c r="O93" s="46"/>
      <c r="P93" s="46"/>
      <c r="Q93" s="46"/>
      <c r="R93" s="46"/>
      <c r="S93" s="46"/>
      <c r="T93" s="46"/>
    </row>
    <row r="94" spans="1:20" x14ac:dyDescent="0.25">
      <c r="B94" s="51" t="s">
        <v>44</v>
      </c>
      <c r="C94" s="52"/>
      <c r="D94" s="53">
        <f>SUM(D9:D93)</f>
        <v>33954.969999999994</v>
      </c>
      <c r="E94" s="53">
        <f>SUM(E9:E93)</f>
        <v>38673.31</v>
      </c>
      <c r="L94" s="53">
        <f>SUM(L8:L93)</f>
        <v>0</v>
      </c>
      <c r="M94" s="53">
        <f>SUM(M8:M93)</f>
        <v>0</v>
      </c>
      <c r="N94" s="53">
        <f t="shared" ref="N94:S94" si="15">SUM(N9:N93)</f>
        <v>7498.6399999999976</v>
      </c>
      <c r="O94" s="53">
        <f t="shared" si="15"/>
        <v>0</v>
      </c>
      <c r="P94" s="53">
        <f t="shared" si="15"/>
        <v>31174.67</v>
      </c>
      <c r="Q94" s="54">
        <f t="shared" si="15"/>
        <v>0</v>
      </c>
      <c r="R94" s="54">
        <f t="shared" si="15"/>
        <v>4484.7049999999999</v>
      </c>
      <c r="S94" s="54">
        <f t="shared" si="15"/>
        <v>3187.8700000000003</v>
      </c>
    </row>
    <row r="95" spans="1:20" x14ac:dyDescent="0.25">
      <c r="B95" s="55"/>
      <c r="D95" s="46"/>
      <c r="E95" s="46"/>
    </row>
    <row r="96" spans="1:20" x14ac:dyDescent="0.25">
      <c r="B96" s="55" t="s">
        <v>45</v>
      </c>
      <c r="D96" s="46">
        <f>D94+D6</f>
        <v>62326.829999999994</v>
      </c>
      <c r="E96" s="46">
        <f>E94+E6</f>
        <v>38673.31</v>
      </c>
      <c r="M96" s="56">
        <f>L94+M94</f>
        <v>0</v>
      </c>
      <c r="P96" s="56"/>
    </row>
    <row r="97" spans="2:5" x14ac:dyDescent="0.25">
      <c r="B97" s="55" t="s">
        <v>46</v>
      </c>
      <c r="D97" s="46">
        <v>0</v>
      </c>
      <c r="E97" s="46">
        <f>D96-E96</f>
        <v>23653.519999999997</v>
      </c>
    </row>
    <row r="98" spans="2:5" x14ac:dyDescent="0.25">
      <c r="B98" s="51" t="s">
        <v>47</v>
      </c>
      <c r="C98" s="52"/>
      <c r="D98" s="53">
        <f>SUM(D96:D97)</f>
        <v>62326.829999999994</v>
      </c>
      <c r="E98" s="53">
        <f>SUM(E96:E97)</f>
        <v>62326.829999999994</v>
      </c>
    </row>
    <row r="99" spans="2:5" x14ac:dyDescent="0.25">
      <c r="D99" s="46"/>
      <c r="E99" s="46"/>
    </row>
    <row r="100" spans="2:5" x14ac:dyDescent="0.25">
      <c r="B100" s="55" t="s">
        <v>46</v>
      </c>
      <c r="D100" s="46">
        <f>E97</f>
        <v>23653.519999999997</v>
      </c>
      <c r="E100" s="46"/>
    </row>
    <row r="101" spans="2:5" x14ac:dyDescent="0.25">
      <c r="D101" s="46"/>
      <c r="E101" s="46"/>
    </row>
    <row r="102" spans="2:5" x14ac:dyDescent="0.25">
      <c r="B102" s="140" t="s">
        <v>376</v>
      </c>
      <c r="C102" s="141">
        <v>3036</v>
      </c>
      <c r="D102" s="46"/>
      <c r="E102" s="46"/>
    </row>
    <row r="103" spans="2:5" x14ac:dyDescent="0.25">
      <c r="B103" s="140" t="s">
        <v>377</v>
      </c>
      <c r="C103" s="142">
        <v>10.81</v>
      </c>
      <c r="D103" s="46"/>
      <c r="E103" s="46"/>
    </row>
    <row r="104" spans="2:5" x14ac:dyDescent="0.25">
      <c r="B104" s="140" t="s">
        <v>378</v>
      </c>
      <c r="C104" s="143">
        <f>C102*C103</f>
        <v>32819.160000000003</v>
      </c>
      <c r="D104" s="46"/>
      <c r="E104" s="46"/>
    </row>
    <row r="105" spans="2:5" x14ac:dyDescent="0.25">
      <c r="B105" s="140" t="s">
        <v>379</v>
      </c>
      <c r="C105" s="144">
        <f>SUBTOTAL(9,E13:E59)</f>
        <v>11874.159999999998</v>
      </c>
      <c r="D105" s="46"/>
      <c r="E105" s="46"/>
    </row>
    <row r="106" spans="2:5" x14ac:dyDescent="0.25">
      <c r="D106" s="46"/>
      <c r="E106" s="46"/>
    </row>
    <row r="107" spans="2:5" x14ac:dyDescent="0.25">
      <c r="D107" s="46"/>
      <c r="E107" s="46"/>
    </row>
  </sheetData>
  <autoFilter ref="A8:T92" xr:uid="{00000000-0001-0000-0000-000000000000}"/>
  <mergeCells count="4">
    <mergeCell ref="A3:H3"/>
    <mergeCell ref="L3:M3"/>
    <mergeCell ref="N3:P3"/>
    <mergeCell ref="Q3:S3"/>
  </mergeCells>
  <pageMargins left="0.3" right="0.13" top="0.39" bottom="0.33" header="0.3" footer="0.3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459AAB-4516-4841-ADD5-660AB1BC49CF}">
          <x14:formula1>
            <xm:f>Sheet1!$B$3:$B$12</xm:f>
          </x14:formula1>
          <xm:sqref>I9:I92</xm:sqref>
        </x14:dataValidation>
        <x14:dataValidation type="list" allowBlank="1" showInputMessage="1" showErrorMessage="1" xr:uid="{EA04C0A6-5A4D-4C26-9375-7D2E420BC290}">
          <x14:formula1>
            <xm:f>Sheet1!$D$4:$D$48</xm:f>
          </x14:formula1>
          <xm:sqref>J93</xm:sqref>
        </x14:dataValidation>
        <x14:dataValidation type="list" allowBlank="1" showInputMessage="1" showErrorMessage="1" xr:uid="{36CFA9DA-0FCB-430D-9335-5E23A0CC89AB}">
          <x14:formula1>
            <xm:f>Sheet1!$D$3:$D$48</xm:f>
          </x14:formula1>
          <xm:sqref>J9:J92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43"/>
  <sheetViews>
    <sheetView topLeftCell="A3" zoomScaleNormal="100" workbookViewId="0">
      <selection activeCell="B10" sqref="B10"/>
    </sheetView>
  </sheetViews>
  <sheetFormatPr defaultColWidth="8.875" defaultRowHeight="13.2" x14ac:dyDescent="0.25"/>
  <cols>
    <col min="1" max="1" width="3.375" style="37" customWidth="1"/>
    <col min="2" max="2" width="72.125" style="37" bestFit="1" customWidth="1"/>
    <col min="3" max="3" width="17.875" style="37" bestFit="1" customWidth="1"/>
    <col min="4" max="4" width="13.125" style="37" customWidth="1"/>
    <col min="5" max="5" width="15.625" style="37" customWidth="1"/>
    <col min="6" max="6" width="22" style="37" bestFit="1" customWidth="1"/>
    <col min="7" max="8" width="8.875" style="37"/>
    <col min="9" max="9" width="11.125" style="37" bestFit="1" customWidth="1"/>
    <col min="10" max="16384" width="8.875" style="37"/>
  </cols>
  <sheetData>
    <row r="2" spans="1:9" x14ac:dyDescent="0.25">
      <c r="C2" s="56"/>
      <c r="D2" s="56"/>
    </row>
    <row r="3" spans="1:9" ht="14.4" x14ac:dyDescent="0.3">
      <c r="B3" s="57" t="s">
        <v>57</v>
      </c>
      <c r="C3" s="56"/>
      <c r="D3" s="56"/>
    </row>
    <row r="4" spans="1:9" ht="14.4" x14ac:dyDescent="0.3">
      <c r="B4" s="57" t="s">
        <v>338</v>
      </c>
      <c r="C4" s="56"/>
      <c r="D4" s="58"/>
    </row>
    <row r="5" spans="1:9" ht="14.4" x14ac:dyDescent="0.3">
      <c r="B5" s="129" t="s">
        <v>224</v>
      </c>
      <c r="C5" s="56"/>
      <c r="D5" s="56"/>
    </row>
    <row r="6" spans="1:9" x14ac:dyDescent="0.25">
      <c r="C6" s="56"/>
      <c r="D6" s="56"/>
    </row>
    <row r="7" spans="1:9" ht="14.4" x14ac:dyDescent="0.3">
      <c r="B7" s="57"/>
      <c r="C7" s="59" t="s">
        <v>58</v>
      </c>
      <c r="D7" s="56"/>
    </row>
    <row r="8" spans="1:9" x14ac:dyDescent="0.25">
      <c r="C8" s="56"/>
      <c r="D8" s="56"/>
    </row>
    <row r="9" spans="1:9" ht="13.8" x14ac:dyDescent="0.3">
      <c r="A9" s="37" t="s">
        <v>59</v>
      </c>
      <c r="B9" s="55" t="s">
        <v>60</v>
      </c>
      <c r="C9" s="56"/>
      <c r="D9" s="46">
        <v>28371.86</v>
      </c>
      <c r="E9" s="80"/>
    </row>
    <row r="10" spans="1:9" x14ac:dyDescent="0.25">
      <c r="B10" s="55"/>
      <c r="C10" s="56"/>
      <c r="D10" s="56"/>
    </row>
    <row r="11" spans="1:9" x14ac:dyDescent="0.25">
      <c r="A11" s="50" t="s">
        <v>61</v>
      </c>
      <c r="B11" s="60" t="s">
        <v>62</v>
      </c>
      <c r="C11" s="60"/>
      <c r="D11" s="61">
        <v>33954.97</v>
      </c>
      <c r="E11" s="62"/>
      <c r="F11" s="62"/>
    </row>
    <row r="12" spans="1:9" x14ac:dyDescent="0.25">
      <c r="A12" s="50" t="s">
        <v>63</v>
      </c>
      <c r="B12" s="60" t="s">
        <v>64</v>
      </c>
      <c r="C12" s="60"/>
      <c r="D12" s="61">
        <v>38673.31</v>
      </c>
      <c r="E12" s="62"/>
      <c r="F12" s="62"/>
    </row>
    <row r="13" spans="1:9" x14ac:dyDescent="0.25">
      <c r="A13" s="50" t="s">
        <v>65</v>
      </c>
      <c r="B13" s="63" t="s">
        <v>66</v>
      </c>
      <c r="C13" s="63"/>
      <c r="D13" s="64">
        <f>D11-D12</f>
        <v>-4718.3399999999965</v>
      </c>
      <c r="E13" s="62"/>
      <c r="F13" s="62"/>
    </row>
    <row r="14" spans="1:9" x14ac:dyDescent="0.25">
      <c r="A14" s="50"/>
      <c r="B14" s="55"/>
      <c r="C14" s="55"/>
      <c r="D14" s="55"/>
      <c r="E14" s="62"/>
      <c r="F14" s="62"/>
    </row>
    <row r="15" spans="1:9" x14ac:dyDescent="0.25">
      <c r="A15" s="50" t="s">
        <v>67</v>
      </c>
      <c r="B15" s="65" t="s">
        <v>68</v>
      </c>
      <c r="C15" s="65"/>
      <c r="D15" s="64">
        <f>D9+D13</f>
        <v>23653.520000000004</v>
      </c>
      <c r="E15" s="62"/>
      <c r="F15" s="62"/>
    </row>
    <row r="16" spans="1:9" x14ac:dyDescent="0.25">
      <c r="C16" s="56"/>
      <c r="D16" s="56"/>
      <c r="I16" s="76"/>
    </row>
    <row r="17" spans="1:9" x14ac:dyDescent="0.25">
      <c r="C17" s="56"/>
      <c r="D17" s="56"/>
    </row>
    <row r="18" spans="1:9" x14ac:dyDescent="0.25">
      <c r="C18" s="56"/>
      <c r="D18" s="56"/>
      <c r="I18" s="76"/>
    </row>
    <row r="19" spans="1:9" ht="14.4" x14ac:dyDescent="0.3">
      <c r="A19" s="66"/>
      <c r="B19" s="67" t="s">
        <v>337</v>
      </c>
      <c r="C19" s="55"/>
      <c r="D19" s="68"/>
    </row>
    <row r="20" spans="1:9" x14ac:dyDescent="0.25">
      <c r="A20" s="69" t="s">
        <v>69</v>
      </c>
      <c r="B20" s="70" t="s">
        <v>70</v>
      </c>
      <c r="C20" s="56">
        <v>11073.11</v>
      </c>
      <c r="D20" s="71"/>
      <c r="E20" s="56"/>
      <c r="I20" s="76"/>
    </row>
    <row r="21" spans="1:9" x14ac:dyDescent="0.25">
      <c r="A21" s="69"/>
      <c r="B21" s="70"/>
      <c r="C21" s="72">
        <v>12850.41</v>
      </c>
      <c r="D21" s="71"/>
      <c r="E21" s="56"/>
    </row>
    <row r="22" spans="1:9" x14ac:dyDescent="0.25">
      <c r="A22" s="69"/>
      <c r="B22" s="70"/>
      <c r="C22" s="70"/>
      <c r="D22" s="71">
        <f>SUM(C20+C21)</f>
        <v>23923.52</v>
      </c>
      <c r="E22" s="56"/>
    </row>
    <row r="23" spans="1:9" x14ac:dyDescent="0.25">
      <c r="A23" s="69" t="s">
        <v>71</v>
      </c>
      <c r="B23" s="70" t="s">
        <v>72</v>
      </c>
      <c r="C23" s="70"/>
      <c r="D23" s="71">
        <v>0</v>
      </c>
      <c r="E23" s="56"/>
    </row>
    <row r="24" spans="1:9" x14ac:dyDescent="0.25">
      <c r="A24" s="69" t="s">
        <v>73</v>
      </c>
      <c r="B24" s="70" t="s">
        <v>74</v>
      </c>
      <c r="C24" s="70"/>
      <c r="D24" s="71">
        <f>D32</f>
        <v>270</v>
      </c>
      <c r="E24" s="56" t="s">
        <v>75</v>
      </c>
    </row>
    <row r="25" spans="1:9" x14ac:dyDescent="0.25">
      <c r="A25" s="69" t="s">
        <v>76</v>
      </c>
      <c r="B25" s="65" t="s">
        <v>45</v>
      </c>
      <c r="C25" s="65"/>
      <c r="D25" s="64">
        <f>D22+D23-D24</f>
        <v>23653.52</v>
      </c>
      <c r="E25" s="56"/>
      <c r="F25" s="56">
        <f>D15-D25</f>
        <v>0</v>
      </c>
    </row>
    <row r="26" spans="1:9" x14ac:dyDescent="0.25">
      <c r="A26" s="66"/>
      <c r="B26" s="55"/>
      <c r="C26" s="55"/>
      <c r="D26" s="73"/>
      <c r="E26" s="56"/>
    </row>
    <row r="27" spans="1:9" x14ac:dyDescent="0.25">
      <c r="A27" s="66"/>
      <c r="B27" s="70"/>
      <c r="C27" s="70"/>
      <c r="D27" s="55"/>
      <c r="E27" s="56"/>
      <c r="F27" s="56"/>
    </row>
    <row r="28" spans="1:9" x14ac:dyDescent="0.25">
      <c r="A28" s="66"/>
      <c r="B28" s="74" t="s">
        <v>77</v>
      </c>
      <c r="C28" s="74"/>
      <c r="D28" s="70"/>
      <c r="E28" s="56"/>
    </row>
    <row r="29" spans="1:9" x14ac:dyDescent="0.25">
      <c r="A29" s="66"/>
      <c r="B29" s="74"/>
      <c r="C29" s="74"/>
      <c r="D29" s="70"/>
      <c r="E29" s="56"/>
    </row>
    <row r="30" spans="1:9" x14ac:dyDescent="0.25">
      <c r="A30" s="66"/>
      <c r="B30" s="44" t="s">
        <v>339</v>
      </c>
      <c r="C30" s="123"/>
      <c r="D30" s="46">
        <v>270</v>
      </c>
      <c r="E30" s="56"/>
    </row>
    <row r="31" spans="1:9" x14ac:dyDescent="0.25">
      <c r="A31" s="66"/>
      <c r="B31" s="49"/>
      <c r="D31" s="56"/>
    </row>
    <row r="32" spans="1:9" ht="13.8" thickBot="1" x14ac:dyDescent="0.3">
      <c r="B32" s="55" t="s">
        <v>201</v>
      </c>
      <c r="D32" s="75">
        <f>SUM(D30:D31)</f>
        <v>270</v>
      </c>
    </row>
    <row r="33" spans="2:4" ht="13.8" thickTop="1" x14ac:dyDescent="0.25"/>
    <row r="34" spans="2:4" ht="14.4" x14ac:dyDescent="0.3">
      <c r="B34" s="77" t="s">
        <v>78</v>
      </c>
      <c r="C34" s="77"/>
      <c r="D34"/>
    </row>
    <row r="35" spans="2:4" ht="13.8" x14ac:dyDescent="0.3">
      <c r="B35"/>
      <c r="C35"/>
      <c r="D35"/>
    </row>
    <row r="36" spans="2:4" x14ac:dyDescent="0.25">
      <c r="B36" s="100"/>
      <c r="C36" s="100"/>
      <c r="D36" s="100"/>
    </row>
    <row r="37" spans="2:4" ht="13.8" x14ac:dyDescent="0.3">
      <c r="B37"/>
      <c r="C37"/>
      <c r="D37" s="56"/>
    </row>
    <row r="38" spans="2:4" ht="15" thickBot="1" x14ac:dyDescent="0.35">
      <c r="B38" s="94"/>
      <c r="C38" s="94"/>
      <c r="D38" s="95">
        <f>SUM(D36:D37)</f>
        <v>0</v>
      </c>
    </row>
    <row r="39" spans="2:4" ht="13.8" thickTop="1" x14ac:dyDescent="0.25"/>
    <row r="40" spans="2:4" ht="14.4" x14ac:dyDescent="0.3">
      <c r="B40" s="77" t="s">
        <v>79</v>
      </c>
    </row>
    <row r="42" spans="2:4" ht="13.8" thickBot="1" x14ac:dyDescent="0.3">
      <c r="B42" s="55"/>
      <c r="D42" s="78"/>
    </row>
    <row r="43" spans="2:4" ht="13.8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4"/>
  <sheetViews>
    <sheetView topLeftCell="A19" workbookViewId="0">
      <selection activeCell="I40" sqref="I40"/>
    </sheetView>
  </sheetViews>
  <sheetFormatPr defaultColWidth="9.125" defaultRowHeight="14.4" x14ac:dyDescent="0.3"/>
  <cols>
    <col min="1" max="1" width="35.625" style="1" customWidth="1"/>
    <col min="2" max="2" width="30.625" style="1" bestFit="1" customWidth="1"/>
    <col min="3" max="3" width="13.625" style="1" customWidth="1"/>
    <col min="4" max="4" width="2" style="1" customWidth="1"/>
    <col min="5" max="5" width="13.625" style="1" customWidth="1"/>
    <col min="6" max="6" width="2" style="1" customWidth="1"/>
    <col min="7" max="7" width="13.125" style="1" bestFit="1" customWidth="1"/>
    <col min="8" max="8" width="1.875" style="1" customWidth="1"/>
    <col min="9" max="9" width="13.125" style="1" bestFit="1" customWidth="1"/>
    <col min="10" max="10" width="1.875" style="1" customWidth="1"/>
    <col min="11" max="11" width="13.125" style="1" bestFit="1" customWidth="1"/>
    <col min="12" max="12" width="1.625" style="1" customWidth="1"/>
    <col min="13" max="13" width="13.125" style="1" bestFit="1" customWidth="1"/>
    <col min="14" max="14" width="1.875" style="1" customWidth="1"/>
    <col min="15" max="15" width="15.125" style="1" customWidth="1"/>
    <col min="16" max="16" width="2.125" style="1" customWidth="1"/>
    <col min="17" max="17" width="15.125" style="1" customWidth="1"/>
    <col min="18" max="18" width="2.125" style="1" customWidth="1"/>
    <col min="19" max="19" width="14.625" style="1" customWidth="1"/>
    <col min="20" max="16384" width="9.125" style="1"/>
  </cols>
  <sheetData>
    <row r="1" spans="1:19" x14ac:dyDescent="0.3">
      <c r="A1" s="4" t="s">
        <v>80</v>
      </c>
      <c r="C1" s="2"/>
      <c r="D1" s="2"/>
      <c r="F1" s="2"/>
    </row>
    <row r="2" spans="1:19" x14ac:dyDescent="0.3">
      <c r="A2" s="4" t="s">
        <v>81</v>
      </c>
      <c r="C2" s="2"/>
      <c r="D2" s="2"/>
      <c r="F2" s="2"/>
    </row>
    <row r="3" spans="1:19" x14ac:dyDescent="0.3">
      <c r="A3" s="4" t="s">
        <v>224</v>
      </c>
      <c r="C3" s="2"/>
      <c r="D3" s="2"/>
      <c r="F3" s="2"/>
    </row>
    <row r="4" spans="1:19" x14ac:dyDescent="0.3">
      <c r="C4" s="2"/>
      <c r="D4" s="2"/>
      <c r="F4" s="2"/>
      <c r="M4" s="7" t="s">
        <v>172</v>
      </c>
    </row>
    <row r="5" spans="1:19" x14ac:dyDescent="0.3">
      <c r="A5" s="8" t="s">
        <v>82</v>
      </c>
      <c r="B5" s="8" t="s">
        <v>83</v>
      </c>
      <c r="C5" s="9" t="s">
        <v>84</v>
      </c>
      <c r="D5" s="2"/>
      <c r="E5" s="9" t="s">
        <v>85</v>
      </c>
      <c r="F5" s="2"/>
      <c r="G5" s="9" t="s">
        <v>86</v>
      </c>
      <c r="I5" s="9" t="s">
        <v>87</v>
      </c>
      <c r="K5" s="9" t="s">
        <v>88</v>
      </c>
      <c r="M5" s="9" t="s">
        <v>89</v>
      </c>
      <c r="O5" s="9" t="s">
        <v>90</v>
      </c>
      <c r="Q5" s="9" t="s">
        <v>181</v>
      </c>
      <c r="S5" s="9" t="s">
        <v>282</v>
      </c>
    </row>
    <row r="6" spans="1:19" x14ac:dyDescent="0.3">
      <c r="A6" s="8"/>
      <c r="B6" s="8"/>
      <c r="C6" s="9" t="s">
        <v>58</v>
      </c>
      <c r="D6" s="2"/>
      <c r="E6" s="9" t="s">
        <v>58</v>
      </c>
      <c r="F6" s="2"/>
      <c r="G6" s="9" t="s">
        <v>58</v>
      </c>
      <c r="I6" s="9" t="s">
        <v>58</v>
      </c>
      <c r="K6" s="9" t="s">
        <v>58</v>
      </c>
      <c r="M6" s="9" t="s">
        <v>58</v>
      </c>
      <c r="O6" s="9" t="s">
        <v>58</v>
      </c>
      <c r="Q6" s="9" t="s">
        <v>58</v>
      </c>
      <c r="S6" s="9" t="s">
        <v>58</v>
      </c>
    </row>
    <row r="7" spans="1:19" x14ac:dyDescent="0.3">
      <c r="A7" s="7"/>
      <c r="B7" s="7"/>
      <c r="C7" s="6"/>
      <c r="D7" s="2"/>
      <c r="F7" s="2"/>
    </row>
    <row r="8" spans="1:19" x14ac:dyDescent="0.3">
      <c r="A8" s="1" t="s">
        <v>91</v>
      </c>
      <c r="B8" s="1" t="s">
        <v>92</v>
      </c>
      <c r="C8" s="111">
        <v>1</v>
      </c>
      <c r="D8" s="111"/>
      <c r="E8" s="111">
        <f t="shared" ref="E8:G13" si="0">C8</f>
        <v>1</v>
      </c>
      <c r="F8" s="111"/>
      <c r="G8" s="111">
        <f t="shared" si="0"/>
        <v>1</v>
      </c>
      <c r="H8" s="111"/>
      <c r="I8" s="111">
        <v>1</v>
      </c>
      <c r="J8" s="111"/>
      <c r="K8" s="111">
        <v>1</v>
      </c>
      <c r="L8" s="111"/>
      <c r="M8" s="111">
        <v>1</v>
      </c>
      <c r="N8" s="111"/>
      <c r="O8" s="111">
        <v>1</v>
      </c>
      <c r="P8" s="111"/>
      <c r="Q8" s="111">
        <v>1</v>
      </c>
      <c r="S8" s="111">
        <v>1</v>
      </c>
    </row>
    <row r="9" spans="1:19" x14ac:dyDescent="0.3">
      <c r="A9" s="1" t="s">
        <v>93</v>
      </c>
      <c r="B9" s="1" t="s">
        <v>94</v>
      </c>
      <c r="C9" s="111">
        <v>1</v>
      </c>
      <c r="D9" s="111"/>
      <c r="E9" s="111">
        <f t="shared" si="0"/>
        <v>1</v>
      </c>
      <c r="F9" s="111"/>
      <c r="G9" s="111">
        <f t="shared" si="0"/>
        <v>1</v>
      </c>
      <c r="H9" s="111"/>
      <c r="I9" s="111">
        <v>1</v>
      </c>
      <c r="J9" s="111"/>
      <c r="K9" s="111">
        <v>1</v>
      </c>
      <c r="L9" s="111"/>
      <c r="M9" s="111">
        <v>1</v>
      </c>
      <c r="N9" s="111"/>
      <c r="O9" s="111">
        <v>1</v>
      </c>
      <c r="P9" s="111"/>
      <c r="Q9" s="111">
        <v>1</v>
      </c>
      <c r="S9" s="111">
        <v>1</v>
      </c>
    </row>
    <row r="10" spans="1:19" x14ac:dyDescent="0.3">
      <c r="A10" s="1" t="s">
        <v>91</v>
      </c>
      <c r="B10" s="1" t="s">
        <v>95</v>
      </c>
      <c r="C10" s="111">
        <v>1</v>
      </c>
      <c r="D10" s="111"/>
      <c r="E10" s="111">
        <f t="shared" si="0"/>
        <v>1</v>
      </c>
      <c r="F10" s="111"/>
      <c r="G10" s="111">
        <f t="shared" si="0"/>
        <v>1</v>
      </c>
      <c r="H10" s="111"/>
      <c r="I10" s="111">
        <v>1</v>
      </c>
      <c r="J10" s="111"/>
      <c r="K10" s="111">
        <v>1</v>
      </c>
      <c r="L10" s="111"/>
      <c r="M10" s="111">
        <v>1</v>
      </c>
      <c r="N10" s="111"/>
      <c r="O10" s="111">
        <v>1</v>
      </c>
      <c r="P10" s="111"/>
      <c r="Q10" s="111">
        <v>1</v>
      </c>
      <c r="S10" s="111">
        <v>1</v>
      </c>
    </row>
    <row r="11" spans="1:19" x14ac:dyDescent="0.3">
      <c r="A11" s="1" t="s">
        <v>96</v>
      </c>
      <c r="B11" s="1" t="s">
        <v>97</v>
      </c>
      <c r="C11" s="111">
        <v>5</v>
      </c>
      <c r="D11" s="111"/>
      <c r="E11" s="111">
        <f t="shared" si="0"/>
        <v>5</v>
      </c>
      <c r="F11" s="111"/>
      <c r="G11" s="111">
        <f t="shared" si="0"/>
        <v>5</v>
      </c>
      <c r="H11" s="111"/>
      <c r="I11" s="111">
        <v>5</v>
      </c>
      <c r="J11" s="111"/>
      <c r="K11" s="111">
        <v>5</v>
      </c>
      <c r="L11" s="111"/>
      <c r="M11" s="111">
        <v>5</v>
      </c>
      <c r="N11" s="111"/>
      <c r="O11" s="111">
        <v>5</v>
      </c>
      <c r="P11" s="111"/>
      <c r="Q11" s="111">
        <v>5</v>
      </c>
      <c r="S11" s="111">
        <v>5</v>
      </c>
    </row>
    <row r="12" spans="1:19" x14ac:dyDescent="0.3">
      <c r="A12" s="1" t="s">
        <v>98</v>
      </c>
      <c r="B12" s="1" t="s">
        <v>99</v>
      </c>
      <c r="C12" s="111">
        <v>2653</v>
      </c>
      <c r="D12" s="111"/>
      <c r="E12" s="111">
        <f t="shared" si="0"/>
        <v>2653</v>
      </c>
      <c r="F12" s="111"/>
      <c r="G12" s="111">
        <f t="shared" si="0"/>
        <v>2653</v>
      </c>
      <c r="H12" s="111"/>
      <c r="I12" s="111">
        <v>2653</v>
      </c>
      <c r="J12" s="111"/>
      <c r="K12" s="111">
        <v>2653</v>
      </c>
      <c r="L12" s="111"/>
      <c r="M12" s="111">
        <v>2653</v>
      </c>
      <c r="N12" s="111"/>
      <c r="O12" s="111">
        <v>2653</v>
      </c>
      <c r="P12" s="111"/>
      <c r="Q12" s="111">
        <v>2653</v>
      </c>
      <c r="S12" s="111">
        <v>2653</v>
      </c>
    </row>
    <row r="13" spans="1:19" x14ac:dyDescent="0.3">
      <c r="A13" s="1" t="s">
        <v>98</v>
      </c>
      <c r="B13" s="1" t="s">
        <v>100</v>
      </c>
      <c r="C13" s="111">
        <v>2653</v>
      </c>
      <c r="D13" s="111"/>
      <c r="E13" s="111">
        <f t="shared" si="0"/>
        <v>2653</v>
      </c>
      <c r="F13" s="111"/>
      <c r="G13" s="111">
        <f t="shared" si="0"/>
        <v>2653</v>
      </c>
      <c r="H13" s="111"/>
      <c r="I13" s="111">
        <v>2653</v>
      </c>
      <c r="J13" s="111"/>
      <c r="K13" s="111">
        <v>2653</v>
      </c>
      <c r="L13" s="111"/>
      <c r="M13" s="111">
        <v>2653</v>
      </c>
      <c r="N13" s="111"/>
      <c r="O13" s="111">
        <v>2653</v>
      </c>
      <c r="P13" s="111"/>
      <c r="Q13" s="111">
        <v>2653</v>
      </c>
      <c r="S13" s="111">
        <v>2653</v>
      </c>
    </row>
    <row r="14" spans="1:19" x14ac:dyDescent="0.3">
      <c r="A14" s="110" t="s">
        <v>101</v>
      </c>
      <c r="B14" s="1" t="s">
        <v>102</v>
      </c>
      <c r="C14" s="111">
        <v>24492</v>
      </c>
      <c r="D14" s="111"/>
      <c r="E14" s="111">
        <v>26933</v>
      </c>
      <c r="F14" s="111"/>
      <c r="G14" s="111">
        <v>26933</v>
      </c>
      <c r="H14" s="111"/>
      <c r="I14" s="111">
        <v>26933</v>
      </c>
      <c r="J14" s="111"/>
      <c r="K14" s="111">
        <v>26933</v>
      </c>
      <c r="L14" s="111"/>
      <c r="M14" s="111">
        <v>26933</v>
      </c>
      <c r="N14" s="111"/>
      <c r="O14" s="111">
        <v>26933</v>
      </c>
      <c r="P14" s="111"/>
      <c r="Q14" s="111">
        <v>26933</v>
      </c>
      <c r="S14" s="111">
        <v>26933</v>
      </c>
    </row>
    <row r="15" spans="1:19" x14ac:dyDescent="0.3">
      <c r="A15" s="1" t="s">
        <v>101</v>
      </c>
      <c r="B15" s="1" t="s">
        <v>94</v>
      </c>
      <c r="C15" s="111">
        <v>10150</v>
      </c>
      <c r="D15" s="111"/>
      <c r="E15" s="111">
        <f>C15</f>
        <v>10150</v>
      </c>
      <c r="F15" s="111"/>
      <c r="G15" s="111">
        <f>E15</f>
        <v>10150</v>
      </c>
      <c r="H15" s="111"/>
      <c r="I15" s="111">
        <v>10150</v>
      </c>
      <c r="J15" s="111"/>
      <c r="K15" s="111">
        <v>10150</v>
      </c>
      <c r="L15" s="111"/>
      <c r="M15" s="111">
        <v>10150</v>
      </c>
      <c r="N15" s="111"/>
      <c r="O15" s="111">
        <v>10150</v>
      </c>
      <c r="P15" s="111"/>
      <c r="Q15" s="111">
        <v>10150</v>
      </c>
      <c r="S15" s="111">
        <v>10150</v>
      </c>
    </row>
    <row r="16" spans="1:19" x14ac:dyDescent="0.3">
      <c r="A16" s="1" t="s">
        <v>103</v>
      </c>
      <c r="C16" s="111">
        <v>645</v>
      </c>
      <c r="D16" s="111"/>
      <c r="E16" s="111">
        <f>C16</f>
        <v>645</v>
      </c>
      <c r="F16" s="111"/>
      <c r="G16" s="111">
        <f>E16</f>
        <v>645</v>
      </c>
      <c r="H16" s="111"/>
      <c r="I16" s="111">
        <v>645</v>
      </c>
      <c r="J16" s="111"/>
      <c r="K16" s="111">
        <v>645</v>
      </c>
      <c r="L16" s="111"/>
      <c r="M16" s="111">
        <v>645</v>
      </c>
      <c r="N16" s="111"/>
      <c r="O16" s="111">
        <v>645</v>
      </c>
      <c r="P16" s="111"/>
      <c r="Q16" s="111">
        <v>645</v>
      </c>
      <c r="S16" s="111">
        <v>645</v>
      </c>
    </row>
    <row r="17" spans="1:19" x14ac:dyDescent="0.3">
      <c r="A17" s="1" t="s">
        <v>104</v>
      </c>
      <c r="B17" s="1" t="s">
        <v>105</v>
      </c>
      <c r="C17" s="111">
        <v>416193</v>
      </c>
      <c r="D17" s="111"/>
      <c r="E17" s="111">
        <f>C17</f>
        <v>416193</v>
      </c>
      <c r="F17" s="111"/>
      <c r="G17" s="111">
        <f>E17</f>
        <v>416193</v>
      </c>
      <c r="H17" s="111"/>
      <c r="I17" s="111">
        <v>416193</v>
      </c>
      <c r="J17" s="111"/>
      <c r="K17" s="111">
        <v>416193</v>
      </c>
      <c r="L17" s="111"/>
      <c r="M17" s="111">
        <v>416193</v>
      </c>
      <c r="N17" s="111"/>
      <c r="O17" s="111">
        <v>416193</v>
      </c>
      <c r="P17" s="111"/>
      <c r="Q17" s="111">
        <v>416193</v>
      </c>
      <c r="S17" s="111">
        <v>416193</v>
      </c>
    </row>
    <row r="18" spans="1:19" x14ac:dyDescent="0.3">
      <c r="A18" s="96" t="s">
        <v>106</v>
      </c>
      <c r="B18" s="96" t="s">
        <v>95</v>
      </c>
      <c r="C18" s="111">
        <v>0</v>
      </c>
      <c r="D18" s="111"/>
      <c r="E18" s="111">
        <f>C18</f>
        <v>0</v>
      </c>
      <c r="F18" s="111"/>
      <c r="G18" s="111">
        <f>E18</f>
        <v>0</v>
      </c>
      <c r="H18" s="111"/>
      <c r="I18" s="111">
        <v>0</v>
      </c>
      <c r="J18" s="111"/>
      <c r="K18" s="111">
        <v>0</v>
      </c>
      <c r="L18" s="111"/>
      <c r="M18" s="111">
        <v>0</v>
      </c>
      <c r="N18" s="111"/>
      <c r="O18" s="111">
        <v>0</v>
      </c>
      <c r="P18" s="111"/>
      <c r="Q18" s="111">
        <v>0</v>
      </c>
      <c r="S18" s="111">
        <v>0</v>
      </c>
    </row>
    <row r="19" spans="1:19" x14ac:dyDescent="0.3">
      <c r="A19" s="96" t="s">
        <v>107</v>
      </c>
      <c r="B19" s="96" t="s">
        <v>95</v>
      </c>
      <c r="C19" s="111">
        <v>0</v>
      </c>
      <c r="D19" s="111"/>
      <c r="E19" s="111">
        <f>C19</f>
        <v>0</v>
      </c>
      <c r="F19" s="111"/>
      <c r="G19" s="111">
        <f>E19</f>
        <v>0</v>
      </c>
      <c r="H19" s="111"/>
      <c r="I19" s="111">
        <v>0</v>
      </c>
      <c r="J19" s="111"/>
      <c r="K19" s="111">
        <v>0</v>
      </c>
      <c r="L19" s="111"/>
      <c r="M19" s="111">
        <v>0</v>
      </c>
      <c r="N19" s="111"/>
      <c r="O19" s="111">
        <v>0</v>
      </c>
      <c r="P19" s="111"/>
      <c r="Q19" s="111">
        <v>0</v>
      </c>
      <c r="S19" s="111">
        <v>0</v>
      </c>
    </row>
    <row r="20" spans="1:19" x14ac:dyDescent="0.3">
      <c r="A20" s="96" t="s">
        <v>108</v>
      </c>
      <c r="B20" s="96" t="s">
        <v>109</v>
      </c>
      <c r="C20" s="112" t="s">
        <v>28</v>
      </c>
      <c r="D20" s="113"/>
      <c r="E20" s="112" t="s">
        <v>28</v>
      </c>
      <c r="F20" s="113"/>
      <c r="G20" s="112" t="s">
        <v>28</v>
      </c>
      <c r="H20" s="111"/>
      <c r="I20" s="114">
        <v>2100</v>
      </c>
      <c r="J20" s="111"/>
      <c r="K20" s="114">
        <v>2100</v>
      </c>
      <c r="L20" s="111"/>
      <c r="M20" s="114">
        <v>2100</v>
      </c>
      <c r="N20" s="114"/>
      <c r="O20" s="114">
        <v>2100</v>
      </c>
      <c r="P20" s="111"/>
      <c r="Q20" s="114">
        <v>2100</v>
      </c>
      <c r="S20" s="114">
        <v>2100</v>
      </c>
    </row>
    <row r="21" spans="1:19" x14ac:dyDescent="0.3">
      <c r="A21" s="96" t="s">
        <v>110</v>
      </c>
      <c r="B21" s="96" t="s">
        <v>28</v>
      </c>
      <c r="C21" s="112" t="s">
        <v>28</v>
      </c>
      <c r="D21" s="113"/>
      <c r="E21" s="112" t="s">
        <v>28</v>
      </c>
      <c r="F21" s="113"/>
      <c r="G21" s="112" t="s">
        <v>28</v>
      </c>
      <c r="H21" s="111"/>
      <c r="I21" s="114">
        <v>54.99</v>
      </c>
      <c r="J21" s="111"/>
      <c r="K21" s="114">
        <v>54.99</v>
      </c>
      <c r="L21" s="111"/>
      <c r="M21" s="114">
        <v>54.99</v>
      </c>
      <c r="N21" s="114"/>
      <c r="O21" s="114">
        <v>54.99</v>
      </c>
      <c r="P21" s="111"/>
      <c r="Q21" s="114">
        <v>0</v>
      </c>
      <c r="S21" s="114">
        <v>0</v>
      </c>
    </row>
    <row r="22" spans="1:19" x14ac:dyDescent="0.3">
      <c r="A22" s="118" t="s">
        <v>193</v>
      </c>
      <c r="B22" s="96"/>
      <c r="C22" s="112" t="s">
        <v>28</v>
      </c>
      <c r="D22" s="111"/>
      <c r="E22" s="112" t="s">
        <v>28</v>
      </c>
      <c r="F22" s="111"/>
      <c r="G22" s="112" t="s">
        <v>28</v>
      </c>
      <c r="H22" s="111"/>
      <c r="I22" s="112" t="s">
        <v>28</v>
      </c>
      <c r="J22" s="111"/>
      <c r="K22" s="111">
        <v>4815</v>
      </c>
      <c r="L22" s="111"/>
      <c r="M22" s="111">
        <v>9362.5</v>
      </c>
      <c r="N22" s="111"/>
      <c r="O22" s="111">
        <v>9362.5</v>
      </c>
      <c r="P22" s="111"/>
      <c r="Q22" s="111">
        <f>SUM(Q23:Q27)</f>
        <v>14169.25</v>
      </c>
      <c r="R22" s="86"/>
      <c r="S22" s="111">
        <f>SUM(S23:S27)</f>
        <v>14169.25</v>
      </c>
    </row>
    <row r="23" spans="1:19" x14ac:dyDescent="0.3">
      <c r="A23" s="108" t="s">
        <v>187</v>
      </c>
      <c r="B23" s="109" t="s">
        <v>182</v>
      </c>
      <c r="C23" s="115"/>
      <c r="D23" s="116"/>
      <c r="E23" s="115"/>
      <c r="F23" s="116"/>
      <c r="G23" s="115"/>
      <c r="H23" s="116"/>
      <c r="I23" s="115"/>
      <c r="J23" s="116"/>
      <c r="K23" s="115" t="s">
        <v>28</v>
      </c>
      <c r="L23" s="116"/>
      <c r="M23" s="115" t="s">
        <v>28</v>
      </c>
      <c r="N23" s="116"/>
      <c r="O23" s="115" t="s">
        <v>28</v>
      </c>
      <c r="P23" s="116"/>
      <c r="Q23" s="116">
        <f>4815/2+257/2</f>
        <v>2536</v>
      </c>
      <c r="R23" s="128"/>
      <c r="S23" s="116">
        <f>4815/2+257/2</f>
        <v>2536</v>
      </c>
    </row>
    <row r="24" spans="1:19" x14ac:dyDescent="0.3">
      <c r="A24" s="108" t="s">
        <v>188</v>
      </c>
      <c r="B24" s="109" t="s">
        <v>183</v>
      </c>
      <c r="C24" s="115"/>
      <c r="D24" s="116"/>
      <c r="E24" s="115"/>
      <c r="F24" s="116"/>
      <c r="G24" s="115"/>
      <c r="H24" s="116"/>
      <c r="I24" s="115"/>
      <c r="J24" s="116"/>
      <c r="K24" s="115" t="s">
        <v>28</v>
      </c>
      <c r="L24" s="116"/>
      <c r="M24" s="115" t="s">
        <v>28</v>
      </c>
      <c r="N24" s="116"/>
      <c r="O24" s="115" t="s">
        <v>28</v>
      </c>
      <c r="P24" s="116"/>
      <c r="Q24" s="116">
        <f>2407.5+257/2</f>
        <v>2536</v>
      </c>
      <c r="R24" s="128"/>
      <c r="S24" s="116">
        <f>2407.5+257/2</f>
        <v>2536</v>
      </c>
    </row>
    <row r="25" spans="1:19" x14ac:dyDescent="0.3">
      <c r="A25" s="108" t="s">
        <v>189</v>
      </c>
      <c r="B25" s="109" t="s">
        <v>184</v>
      </c>
      <c r="C25" s="115"/>
      <c r="D25" s="116"/>
      <c r="E25" s="115"/>
      <c r="F25" s="116"/>
      <c r="G25" s="115"/>
      <c r="H25" s="116"/>
      <c r="I25" s="115"/>
      <c r="J25" s="116"/>
      <c r="K25" s="115" t="s">
        <v>28</v>
      </c>
      <c r="L25" s="116"/>
      <c r="M25" s="115" t="s">
        <v>28</v>
      </c>
      <c r="N25" s="116"/>
      <c r="O25" s="115" t="s">
        <v>28</v>
      </c>
      <c r="P25" s="116"/>
      <c r="Q25" s="116">
        <f>4547.5/2+250/2</f>
        <v>2398.75</v>
      </c>
      <c r="R25" s="128"/>
      <c r="S25" s="116">
        <f>4547.5/2+250/2</f>
        <v>2398.75</v>
      </c>
    </row>
    <row r="26" spans="1:19" x14ac:dyDescent="0.3">
      <c r="A26" s="108" t="s">
        <v>190</v>
      </c>
      <c r="B26" s="109" t="s">
        <v>185</v>
      </c>
      <c r="C26" s="115"/>
      <c r="D26" s="116"/>
      <c r="E26" s="115"/>
      <c r="F26" s="116"/>
      <c r="G26" s="115"/>
      <c r="H26" s="116"/>
      <c r="I26" s="115"/>
      <c r="J26" s="116"/>
      <c r="K26" s="115" t="s">
        <v>28</v>
      </c>
      <c r="L26" s="116"/>
      <c r="M26" s="115" t="s">
        <v>28</v>
      </c>
      <c r="N26" s="116"/>
      <c r="O26" s="115" t="s">
        <v>28</v>
      </c>
      <c r="P26" s="116"/>
      <c r="Q26" s="116">
        <f>4547.5/2+250/2</f>
        <v>2398.75</v>
      </c>
      <c r="R26" s="128"/>
      <c r="S26" s="116">
        <f>4547.5/2+250/2</f>
        <v>2398.75</v>
      </c>
    </row>
    <row r="27" spans="1:19" x14ac:dyDescent="0.3">
      <c r="A27" s="108" t="s">
        <v>191</v>
      </c>
      <c r="B27" s="109" t="s">
        <v>186</v>
      </c>
      <c r="C27" s="115"/>
      <c r="D27" s="116"/>
      <c r="E27" s="115"/>
      <c r="F27" s="116"/>
      <c r="G27" s="115"/>
      <c r="H27" s="116"/>
      <c r="I27" s="115"/>
      <c r="J27" s="116"/>
      <c r="K27" s="115" t="s">
        <v>28</v>
      </c>
      <c r="L27" s="116"/>
      <c r="M27" s="115" t="s">
        <v>28</v>
      </c>
      <c r="N27" s="116"/>
      <c r="O27" s="115" t="s">
        <v>28</v>
      </c>
      <c r="P27" s="116"/>
      <c r="Q27" s="116">
        <f>2673.75+1248+378</f>
        <v>4299.75</v>
      </c>
      <c r="R27" s="128"/>
      <c r="S27" s="116">
        <f>2673.75+1248+378</f>
        <v>4299.75</v>
      </c>
    </row>
    <row r="28" spans="1:19" x14ac:dyDescent="0.3">
      <c r="A28" s="96" t="s">
        <v>111</v>
      </c>
      <c r="B28" s="96"/>
      <c r="C28" s="112" t="s">
        <v>28</v>
      </c>
      <c r="D28" s="111"/>
      <c r="E28" s="112" t="s">
        <v>28</v>
      </c>
      <c r="F28" s="111"/>
      <c r="G28" s="112" t="s">
        <v>28</v>
      </c>
      <c r="H28" s="111"/>
      <c r="I28" s="112" t="s">
        <v>28</v>
      </c>
      <c r="J28" s="111"/>
      <c r="K28" s="111">
        <v>350</v>
      </c>
      <c r="L28" s="111"/>
      <c r="M28" s="111">
        <v>350</v>
      </c>
      <c r="N28" s="111"/>
      <c r="O28" s="111">
        <v>350</v>
      </c>
      <c r="P28" s="111"/>
      <c r="Q28" s="111">
        <v>350</v>
      </c>
      <c r="S28" s="111">
        <v>350</v>
      </c>
    </row>
    <row r="29" spans="1:19" x14ac:dyDescent="0.3">
      <c r="A29" s="96" t="s">
        <v>112</v>
      </c>
      <c r="B29" s="96" t="s">
        <v>113</v>
      </c>
      <c r="C29" s="112" t="s">
        <v>28</v>
      </c>
      <c r="D29" s="111"/>
      <c r="E29" s="112" t="s">
        <v>28</v>
      </c>
      <c r="F29" s="111"/>
      <c r="G29" s="112" t="s">
        <v>28</v>
      </c>
      <c r="H29" s="111"/>
      <c r="I29" s="112" t="s">
        <v>28</v>
      </c>
      <c r="J29" s="111"/>
      <c r="K29" s="112" t="s">
        <v>28</v>
      </c>
      <c r="L29" s="111"/>
      <c r="M29" s="112" t="s">
        <v>28</v>
      </c>
      <c r="N29" s="112"/>
      <c r="O29" s="111">
        <f>8820.33+800</f>
        <v>9620.33</v>
      </c>
      <c r="P29" s="111"/>
      <c r="Q29" s="111">
        <f>8820.33+800</f>
        <v>9620.33</v>
      </c>
      <c r="S29" s="111">
        <f>8820.33+800</f>
        <v>9620.33</v>
      </c>
    </row>
    <row r="30" spans="1:19" x14ac:dyDescent="0.3">
      <c r="A30" s="96" t="s">
        <v>114</v>
      </c>
      <c r="B30" s="96" t="s">
        <v>92</v>
      </c>
      <c r="C30" s="112" t="s">
        <v>28</v>
      </c>
      <c r="D30" s="111"/>
      <c r="E30" s="112" t="s">
        <v>28</v>
      </c>
      <c r="F30" s="111"/>
      <c r="G30" s="112" t="s">
        <v>28</v>
      </c>
      <c r="H30" s="111"/>
      <c r="I30" s="112" t="s">
        <v>28</v>
      </c>
      <c r="J30" s="111"/>
      <c r="K30" s="112" t="s">
        <v>28</v>
      </c>
      <c r="L30" s="111"/>
      <c r="M30" s="112" t="s">
        <v>28</v>
      </c>
      <c r="N30" s="112"/>
      <c r="O30" s="111">
        <f>1488+125*2</f>
        <v>1738</v>
      </c>
      <c r="P30" s="111"/>
      <c r="Q30" s="111">
        <f>1488+125*2</f>
        <v>1738</v>
      </c>
      <c r="S30" s="111">
        <f>1488+125*2</f>
        <v>1738</v>
      </c>
    </row>
    <row r="31" spans="1:19" x14ac:dyDescent="0.3">
      <c r="A31" s="120" t="s">
        <v>197</v>
      </c>
      <c r="B31" s="96"/>
      <c r="C31" s="121" t="s">
        <v>28</v>
      </c>
      <c r="D31" s="111"/>
      <c r="E31" s="121" t="s">
        <v>28</v>
      </c>
      <c r="F31" s="111"/>
      <c r="G31" s="121" t="s">
        <v>28</v>
      </c>
      <c r="H31" s="111"/>
      <c r="I31" s="121" t="s">
        <v>28</v>
      </c>
      <c r="J31" s="111"/>
      <c r="K31" s="121" t="s">
        <v>28</v>
      </c>
      <c r="L31" s="111"/>
      <c r="M31" s="121" t="s">
        <v>28</v>
      </c>
      <c r="N31" s="111"/>
      <c r="O31" s="121" t="s">
        <v>28</v>
      </c>
      <c r="P31" s="111"/>
      <c r="Q31" s="122">
        <v>1500</v>
      </c>
      <c r="S31" s="122">
        <v>1500</v>
      </c>
    </row>
    <row r="32" spans="1:19" ht="15" thickBot="1" x14ac:dyDescent="0.35">
      <c r="A32" s="93" t="s">
        <v>45</v>
      </c>
      <c r="C32" s="5">
        <f>SUM(C8:C30)</f>
        <v>456794</v>
      </c>
      <c r="D32" s="2"/>
      <c r="E32" s="5">
        <f>SUM(E8:E30)</f>
        <v>459235</v>
      </c>
      <c r="F32" s="2"/>
      <c r="G32" s="5">
        <f>SUM(G8:G30)</f>
        <v>459235</v>
      </c>
      <c r="I32" s="5">
        <f>SUM(I8:I30)</f>
        <v>461389.99</v>
      </c>
      <c r="K32" s="5">
        <f>SUM(K8:K30)</f>
        <v>466554.99</v>
      </c>
      <c r="M32" s="5">
        <f>SUM(M8:M30)</f>
        <v>471102.49</v>
      </c>
      <c r="N32" s="5"/>
      <c r="O32" s="5">
        <f>SUM(O8:O31)</f>
        <v>482460.82</v>
      </c>
      <c r="Q32" s="5">
        <f>SUM(Q8:Q22,Q28:Q31)</f>
        <v>488712.58</v>
      </c>
      <c r="R32" s="117"/>
      <c r="S32" s="5">
        <f>SUM(S8:S22,S28:S31)</f>
        <v>488712.58</v>
      </c>
    </row>
    <row r="33" spans="1:14" ht="15" thickTop="1" x14ac:dyDescent="0.3">
      <c r="C33" s="2"/>
      <c r="D33" s="2"/>
      <c r="F33" s="2"/>
      <c r="M33" s="96"/>
      <c r="N33" s="96"/>
    </row>
    <row r="34" spans="1:14" x14ac:dyDescent="0.3">
      <c r="A34" s="1" t="s">
        <v>115</v>
      </c>
      <c r="C34" s="2"/>
      <c r="D34" s="2"/>
      <c r="F34" s="2"/>
    </row>
    <row r="35" spans="1:14" x14ac:dyDescent="0.3">
      <c r="A35" s="1" t="s">
        <v>116</v>
      </c>
      <c r="C35" s="2"/>
      <c r="D35" s="2"/>
      <c r="F35" s="2"/>
    </row>
    <row r="36" spans="1:14" x14ac:dyDescent="0.3">
      <c r="A36" s="1" t="s">
        <v>117</v>
      </c>
      <c r="C36" s="2"/>
      <c r="D36" s="2"/>
      <c r="F36" s="2"/>
    </row>
    <row r="37" spans="1:14" x14ac:dyDescent="0.3">
      <c r="C37" s="2"/>
      <c r="D37" s="2"/>
      <c r="F37" s="2"/>
    </row>
    <row r="38" spans="1:14" x14ac:dyDescent="0.3">
      <c r="A38" s="120" t="s">
        <v>200</v>
      </c>
      <c r="C38" s="2"/>
      <c r="D38" s="2"/>
      <c r="F38" s="2"/>
    </row>
    <row r="39" spans="1:14" x14ac:dyDescent="0.3">
      <c r="A39" s="96" t="s">
        <v>118</v>
      </c>
      <c r="C39" s="2"/>
      <c r="D39" s="2"/>
      <c r="F39" s="2"/>
    </row>
    <row r="40" spans="1:14" x14ac:dyDescent="0.3">
      <c r="A40" s="96" t="s">
        <v>119</v>
      </c>
      <c r="C40" s="2"/>
      <c r="D40" s="2"/>
      <c r="F40" s="2"/>
    </row>
    <row r="41" spans="1:14" x14ac:dyDescent="0.3">
      <c r="C41" s="2"/>
      <c r="D41" s="2"/>
      <c r="F41" s="2"/>
    </row>
    <row r="42" spans="1:14" x14ac:dyDescent="0.3">
      <c r="A42" s="96" t="s">
        <v>120</v>
      </c>
      <c r="C42" s="2"/>
      <c r="D42" s="2"/>
      <c r="F42" s="2"/>
    </row>
    <row r="43" spans="1:14" x14ac:dyDescent="0.3">
      <c r="C43" s="2"/>
      <c r="D43" s="2"/>
      <c r="F43" s="2"/>
    </row>
    <row r="44" spans="1:14" x14ac:dyDescent="0.3">
      <c r="A44" s="96" t="s">
        <v>121</v>
      </c>
      <c r="C44" s="3"/>
      <c r="D44" s="2"/>
      <c r="F44" s="2"/>
    </row>
    <row r="45" spans="1:14" x14ac:dyDescent="0.3">
      <c r="C45" s="2"/>
      <c r="D45" s="2"/>
      <c r="F45" s="2"/>
    </row>
    <row r="46" spans="1:14" x14ac:dyDescent="0.3">
      <c r="A46" s="107" t="s">
        <v>174</v>
      </c>
      <c r="C46" s="2"/>
      <c r="D46" s="2"/>
      <c r="F46" s="2"/>
    </row>
    <row r="47" spans="1:14" x14ac:dyDescent="0.3">
      <c r="C47" s="2"/>
      <c r="D47" s="2"/>
      <c r="F47" s="2"/>
    </row>
    <row r="48" spans="1:14" x14ac:dyDescent="0.3">
      <c r="A48" s="118" t="s">
        <v>194</v>
      </c>
    </row>
    <row r="49" spans="1:1" x14ac:dyDescent="0.3">
      <c r="A49" s="118" t="s">
        <v>192</v>
      </c>
    </row>
    <row r="50" spans="1:1" x14ac:dyDescent="0.3">
      <c r="A50" s="119" t="s">
        <v>195</v>
      </c>
    </row>
    <row r="52" spans="1:1" x14ac:dyDescent="0.3">
      <c r="A52" s="120" t="s">
        <v>198</v>
      </c>
    </row>
    <row r="53" spans="1:1" x14ac:dyDescent="0.3">
      <c r="A53" s="120"/>
    </row>
    <row r="54" spans="1:1" x14ac:dyDescent="0.3">
      <c r="A54" s="120" t="s">
        <v>199</v>
      </c>
    </row>
  </sheetData>
  <phoneticPr fontId="37" type="noConversion"/>
  <pageMargins left="0.7" right="0.7" top="0.31" bottom="0.2" header="0.23" footer="0.1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T32"/>
  <sheetViews>
    <sheetView zoomScaleNormal="100" workbookViewId="0">
      <selection activeCell="I14" sqref="I14"/>
    </sheetView>
  </sheetViews>
  <sheetFormatPr defaultColWidth="9.125" defaultRowHeight="14.4" x14ac:dyDescent="0.3"/>
  <cols>
    <col min="1" max="1" width="9.125" style="1"/>
    <col min="2" max="2" width="9.375" style="1" customWidth="1"/>
    <col min="3" max="3" width="52.75" style="1" customWidth="1"/>
    <col min="4" max="4" width="12" style="1" customWidth="1"/>
    <col min="5" max="5" width="14" style="1" customWidth="1"/>
    <col min="6" max="6" width="12" style="1" customWidth="1"/>
    <col min="7" max="8" width="12.125" style="1" customWidth="1"/>
    <col min="9" max="9" width="13.125" style="1" customWidth="1"/>
    <col min="10" max="12" width="12.125" style="1" customWidth="1"/>
    <col min="13" max="16" width="9.125" style="1"/>
    <col min="17" max="17" width="10.875" style="1" customWidth="1"/>
    <col min="18" max="18" width="9.125" style="1"/>
    <col min="19" max="19" width="21.125" style="1" customWidth="1"/>
    <col min="20" max="16384" width="9.125" style="1"/>
  </cols>
  <sheetData>
    <row r="1" spans="2:20" x14ac:dyDescent="0.3">
      <c r="B1" s="4" t="s">
        <v>80</v>
      </c>
      <c r="C1" s="4"/>
      <c r="N1" s="4" t="s">
        <v>80</v>
      </c>
    </row>
    <row r="2" spans="2:20" x14ac:dyDescent="0.3">
      <c r="B2" s="4" t="s">
        <v>122</v>
      </c>
      <c r="C2" s="4"/>
      <c r="N2" s="4" t="s">
        <v>122</v>
      </c>
    </row>
    <row r="3" spans="2:20" x14ac:dyDescent="0.3">
      <c r="B3" s="4" t="s">
        <v>224</v>
      </c>
      <c r="C3" s="4"/>
      <c r="N3" s="4" t="s">
        <v>224</v>
      </c>
    </row>
    <row r="4" spans="2:20" x14ac:dyDescent="0.3">
      <c r="D4" s="10"/>
      <c r="E4" s="10"/>
      <c r="F4" s="10"/>
      <c r="G4" s="10"/>
      <c r="H4" s="10"/>
      <c r="I4" s="10"/>
      <c r="J4" s="10"/>
      <c r="K4" s="10"/>
      <c r="L4" s="10"/>
    </row>
    <row r="5" spans="2:20" x14ac:dyDescent="0.3">
      <c r="B5" s="151" t="s">
        <v>123</v>
      </c>
      <c r="C5" s="151" t="s">
        <v>124</v>
      </c>
      <c r="D5" s="153" t="s">
        <v>125</v>
      </c>
      <c r="E5" s="153"/>
      <c r="F5" s="153"/>
      <c r="G5" s="153"/>
      <c r="H5" s="153"/>
      <c r="I5" s="153"/>
      <c r="J5" s="153"/>
      <c r="K5" s="153"/>
      <c r="L5" s="21"/>
      <c r="N5" s="151" t="s">
        <v>123</v>
      </c>
      <c r="O5" s="152" t="s">
        <v>126</v>
      </c>
      <c r="P5" s="152"/>
      <c r="Q5" s="152"/>
      <c r="R5" s="152"/>
      <c r="S5" s="152"/>
    </row>
    <row r="6" spans="2:20" s="22" customFormat="1" ht="57.6" x14ac:dyDescent="0.3">
      <c r="B6" s="151"/>
      <c r="C6" s="151"/>
      <c r="D6" s="23" t="s">
        <v>127</v>
      </c>
      <c r="E6" s="23" t="s">
        <v>128</v>
      </c>
      <c r="F6" s="23" t="s">
        <v>129</v>
      </c>
      <c r="G6" s="23" t="s">
        <v>130</v>
      </c>
      <c r="H6" s="23" t="s">
        <v>131</v>
      </c>
      <c r="I6" s="23" t="s">
        <v>173</v>
      </c>
      <c r="J6" s="23" t="s">
        <v>204</v>
      </c>
      <c r="K6" s="23" t="s">
        <v>202</v>
      </c>
      <c r="L6" s="23" t="s">
        <v>340</v>
      </c>
      <c r="N6" s="151"/>
      <c r="O6" s="24" t="s">
        <v>59</v>
      </c>
      <c r="P6" s="24" t="s">
        <v>132</v>
      </c>
      <c r="Q6" s="24" t="s">
        <v>133</v>
      </c>
      <c r="R6" s="24" t="s">
        <v>134</v>
      </c>
      <c r="S6" s="24" t="s">
        <v>135</v>
      </c>
    </row>
    <row r="7" spans="2:20" s="22" customFormat="1" x14ac:dyDescent="0.3">
      <c r="B7" s="151"/>
      <c r="C7" s="151"/>
      <c r="D7" s="24"/>
      <c r="E7" s="24"/>
      <c r="F7" s="24"/>
      <c r="G7" s="25"/>
      <c r="H7" s="25"/>
      <c r="I7" s="25"/>
      <c r="J7" s="25"/>
      <c r="K7" s="25"/>
      <c r="L7" s="25"/>
      <c r="N7" s="151"/>
      <c r="O7" s="23">
        <v>2024</v>
      </c>
      <c r="P7" s="23">
        <v>2025</v>
      </c>
      <c r="Q7" s="24" t="s">
        <v>136</v>
      </c>
      <c r="R7" s="24" t="s">
        <v>137</v>
      </c>
      <c r="S7" s="23"/>
    </row>
    <row r="8" spans="2:20" x14ac:dyDescent="0.3">
      <c r="B8" s="151"/>
      <c r="C8" s="151"/>
      <c r="D8" s="21" t="s">
        <v>58</v>
      </c>
      <c r="E8" s="21"/>
      <c r="F8" s="21"/>
      <c r="G8" s="21" t="s">
        <v>58</v>
      </c>
      <c r="H8" s="21" t="s">
        <v>58</v>
      </c>
      <c r="I8" s="21" t="s">
        <v>58</v>
      </c>
      <c r="J8" s="21" t="s">
        <v>58</v>
      </c>
      <c r="K8" s="21" t="s">
        <v>58</v>
      </c>
      <c r="L8" s="21" t="s">
        <v>58</v>
      </c>
      <c r="N8" s="151"/>
    </row>
    <row r="9" spans="2:20" x14ac:dyDescent="0.3">
      <c r="B9" s="14">
        <v>1</v>
      </c>
      <c r="C9" s="16" t="s">
        <v>138</v>
      </c>
      <c r="D9" s="17">
        <v>48267</v>
      </c>
      <c r="E9" s="17">
        <v>0</v>
      </c>
      <c r="F9" s="17">
        <f>SUM(D9:E9)</f>
        <v>48267</v>
      </c>
      <c r="G9" s="17">
        <f>F15</f>
        <v>46253</v>
      </c>
      <c r="H9" s="87">
        <f>G15</f>
        <v>44347.68</v>
      </c>
      <c r="I9" s="87">
        <f>H15</f>
        <v>56452.679999999993</v>
      </c>
      <c r="J9" s="102">
        <f>I15</f>
        <v>43417.31</v>
      </c>
      <c r="K9" s="102">
        <v>25159.7</v>
      </c>
      <c r="L9" s="102">
        <f>K15</f>
        <v>28371.86</v>
      </c>
      <c r="N9" s="14">
        <v>1</v>
      </c>
      <c r="O9" s="11" t="s">
        <v>28</v>
      </c>
      <c r="P9" s="11" t="s">
        <v>28</v>
      </c>
      <c r="Q9" s="11" t="s">
        <v>28</v>
      </c>
      <c r="R9" s="11" t="s">
        <v>28</v>
      </c>
      <c r="S9" s="11" t="s">
        <v>28</v>
      </c>
    </row>
    <row r="10" spans="2:20" x14ac:dyDescent="0.3">
      <c r="B10" s="14">
        <v>2</v>
      </c>
      <c r="C10" s="133" t="s">
        <v>139</v>
      </c>
      <c r="D10" s="15">
        <v>26333</v>
      </c>
      <c r="E10" s="15">
        <v>0</v>
      </c>
      <c r="F10" s="15">
        <f>SUM(D10:E10)</f>
        <v>26333</v>
      </c>
      <c r="G10" s="15">
        <v>26400</v>
      </c>
      <c r="H10" s="88">
        <v>26400</v>
      </c>
      <c r="I10" s="88">
        <v>25900</v>
      </c>
      <c r="J10" s="103">
        <f>25900</f>
        <v>25900</v>
      </c>
      <c r="K10" s="103">
        <f>27000</f>
        <v>27000</v>
      </c>
      <c r="L10" s="103">
        <f>'HPC Cash book 2024-25'!D15</f>
        <v>30500</v>
      </c>
      <c r="N10" s="14">
        <v>2</v>
      </c>
      <c r="O10" s="13">
        <f>K10</f>
        <v>27000</v>
      </c>
      <c r="P10" s="13">
        <f>L10</f>
        <v>30500</v>
      </c>
      <c r="Q10" s="13">
        <f>P10-O10</f>
        <v>3500</v>
      </c>
      <c r="R10" s="12">
        <f>(Q10/O10)</f>
        <v>0.12962962962962962</v>
      </c>
      <c r="S10" s="130" t="s">
        <v>141</v>
      </c>
      <c r="T10" s="1" t="s">
        <v>142</v>
      </c>
    </row>
    <row r="11" spans="2:20" x14ac:dyDescent="0.3">
      <c r="B11" s="14">
        <v>3</v>
      </c>
      <c r="C11" s="16" t="s">
        <v>140</v>
      </c>
      <c r="D11" s="15">
        <v>26657</v>
      </c>
      <c r="E11" s="15">
        <v>0</v>
      </c>
      <c r="F11" s="15">
        <f t="shared" ref="F11:F14" si="0">SUM(D11:E11)</f>
        <v>26657</v>
      </c>
      <c r="G11" s="15">
        <v>5653.18</v>
      </c>
      <c r="H11" s="88">
        <v>5433</v>
      </c>
      <c r="I11" s="88">
        <v>10.08</v>
      </c>
      <c r="J11" s="103">
        <f>551.8+1225.72</f>
        <v>1777.52</v>
      </c>
      <c r="K11" s="103">
        <f>11874.16+1080.75</f>
        <v>12954.91</v>
      </c>
      <c r="L11" s="103">
        <f>'HPC Cash book 2024-25'!D16+'HPC Cash book 2024-25'!D29+'HPC Cash book 2024-25'!D44+'HPC Cash book 2024-25'!D51+'HPC Cash book 2024-25'!D64+'HPC Cash book 2024-25'!D92</f>
        <v>3454.9700000000007</v>
      </c>
      <c r="N11" s="14">
        <v>3</v>
      </c>
      <c r="O11" s="13">
        <f t="shared" ref="O11:O14" si="1">K11</f>
        <v>12954.91</v>
      </c>
      <c r="P11" s="13">
        <f t="shared" ref="P11:P14" si="2">L11</f>
        <v>3454.9700000000007</v>
      </c>
      <c r="Q11" s="13">
        <f>P11-O11</f>
        <v>-9499.9399999999987</v>
      </c>
      <c r="R11" s="12">
        <f>(Q11/O11)</f>
        <v>-0.73330806620810174</v>
      </c>
      <c r="S11" s="97" t="s">
        <v>141</v>
      </c>
      <c r="T11" s="1" t="s">
        <v>142</v>
      </c>
    </row>
    <row r="12" spans="2:20" x14ac:dyDescent="0.3">
      <c r="B12" s="14">
        <v>4</v>
      </c>
      <c r="C12" s="16" t="s">
        <v>15</v>
      </c>
      <c r="D12" s="15">
        <v>5870</v>
      </c>
      <c r="E12" s="15">
        <v>-205.66</v>
      </c>
      <c r="F12" s="15">
        <f t="shared" si="0"/>
        <v>5664.34</v>
      </c>
      <c r="G12" s="15">
        <v>6373.43</v>
      </c>
      <c r="H12" s="88">
        <v>6490</v>
      </c>
      <c r="I12" s="88">
        <v>6483.7</v>
      </c>
      <c r="J12" s="103">
        <v>8719.06</v>
      </c>
      <c r="K12" s="103">
        <v>7241.93</v>
      </c>
      <c r="L12" s="103">
        <f>'HPC Cash book 2024-25'!N94</f>
        <v>7498.6399999999976</v>
      </c>
      <c r="N12" s="14">
        <v>4</v>
      </c>
      <c r="O12" s="13">
        <f t="shared" si="1"/>
        <v>7241.93</v>
      </c>
      <c r="P12" s="13">
        <f t="shared" si="2"/>
        <v>7498.6399999999976</v>
      </c>
      <c r="Q12" s="13">
        <f t="shared" ref="Q12:Q14" si="3">P12-O12</f>
        <v>256.70999999999731</v>
      </c>
      <c r="R12" s="12">
        <f t="shared" ref="R12:R14" si="4">(Q12/O12)</f>
        <v>3.5447732855743881E-2</v>
      </c>
      <c r="S12" s="130" t="s">
        <v>141</v>
      </c>
      <c r="T12" s="1" t="s">
        <v>142</v>
      </c>
    </row>
    <row r="13" spans="2:20" x14ac:dyDescent="0.3">
      <c r="B13" s="14">
        <v>5</v>
      </c>
      <c r="C13" s="16" t="s">
        <v>143</v>
      </c>
      <c r="D13" s="15">
        <v>0</v>
      </c>
      <c r="E13" s="15">
        <v>0</v>
      </c>
      <c r="F13" s="15">
        <f t="shared" si="0"/>
        <v>0</v>
      </c>
      <c r="G13" s="15">
        <v>0</v>
      </c>
      <c r="H13" s="88">
        <v>0</v>
      </c>
      <c r="I13" s="88">
        <v>0</v>
      </c>
      <c r="J13" s="103">
        <v>0</v>
      </c>
      <c r="K13" s="103">
        <v>0</v>
      </c>
      <c r="L13" s="103">
        <v>0</v>
      </c>
      <c r="N13" s="14">
        <v>5</v>
      </c>
      <c r="O13" s="13">
        <f t="shared" si="1"/>
        <v>0</v>
      </c>
      <c r="P13" s="13">
        <f t="shared" si="2"/>
        <v>0</v>
      </c>
      <c r="Q13" s="13">
        <f t="shared" si="3"/>
        <v>0</v>
      </c>
      <c r="R13" s="104" t="s">
        <v>28</v>
      </c>
      <c r="S13" s="106" t="s">
        <v>144</v>
      </c>
    </row>
    <row r="14" spans="2:20" x14ac:dyDescent="0.3">
      <c r="B14" s="14">
        <v>6</v>
      </c>
      <c r="C14" s="16" t="s">
        <v>145</v>
      </c>
      <c r="D14" s="15">
        <v>49134</v>
      </c>
      <c r="E14" s="15">
        <v>205.66</v>
      </c>
      <c r="F14" s="15">
        <f t="shared" si="0"/>
        <v>49339.66</v>
      </c>
      <c r="G14" s="15">
        <v>27585.07</v>
      </c>
      <c r="H14" s="88">
        <v>13238</v>
      </c>
      <c r="I14" s="88">
        <v>32461.75</v>
      </c>
      <c r="J14" s="103">
        <v>37216.01</v>
      </c>
      <c r="K14" s="103">
        <v>29500.82</v>
      </c>
      <c r="L14" s="103">
        <f>'HPC Cash book 2024-25'!P94</f>
        <v>31174.67</v>
      </c>
      <c r="N14" s="14">
        <v>6</v>
      </c>
      <c r="O14" s="13">
        <f t="shared" si="1"/>
        <v>29500.82</v>
      </c>
      <c r="P14" s="13">
        <f t="shared" si="2"/>
        <v>31174.67</v>
      </c>
      <c r="Q14" s="13">
        <f t="shared" si="3"/>
        <v>1673.8499999999985</v>
      </c>
      <c r="R14" s="12">
        <f t="shared" si="4"/>
        <v>5.6739100811435024E-2</v>
      </c>
      <c r="S14" s="124" t="s">
        <v>141</v>
      </c>
      <c r="T14" s="1" t="s">
        <v>142</v>
      </c>
    </row>
    <row r="15" spans="2:20" x14ac:dyDescent="0.3">
      <c r="B15" s="14">
        <v>7</v>
      </c>
      <c r="C15" s="16" t="s">
        <v>146</v>
      </c>
      <c r="D15" s="17">
        <f>SUM(D9:D11)-D12-D13-D14</f>
        <v>46253</v>
      </c>
      <c r="E15" s="17">
        <f>SUM(E9:E11)-E12-E13-E14</f>
        <v>0</v>
      </c>
      <c r="F15" s="17">
        <f>SUM(F9:F11)-F12-F13-F14</f>
        <v>46253</v>
      </c>
      <c r="G15" s="17">
        <f t="shared" ref="G15:L15" si="5">G9+G10+G11-G12-G13-G14</f>
        <v>44347.68</v>
      </c>
      <c r="H15" s="87">
        <f t="shared" si="5"/>
        <v>56452.679999999993</v>
      </c>
      <c r="I15" s="87">
        <f t="shared" si="5"/>
        <v>43417.31</v>
      </c>
      <c r="J15" s="102">
        <f t="shared" si="5"/>
        <v>25159.760000000002</v>
      </c>
      <c r="K15" s="102">
        <f t="shared" si="5"/>
        <v>28371.86</v>
      </c>
      <c r="L15" s="102">
        <f t="shared" si="5"/>
        <v>23653.520000000004</v>
      </c>
      <c r="N15" s="14">
        <v>7</v>
      </c>
      <c r="O15" s="105" t="s">
        <v>28</v>
      </c>
      <c r="P15" s="105" t="s">
        <v>28</v>
      </c>
      <c r="Q15" s="105" t="s">
        <v>28</v>
      </c>
      <c r="R15" s="105" t="s">
        <v>28</v>
      </c>
      <c r="S15" s="11" t="s">
        <v>28</v>
      </c>
    </row>
    <row r="16" spans="2:20" x14ac:dyDescent="0.3">
      <c r="B16" s="18"/>
      <c r="D16" s="19"/>
      <c r="E16" s="19"/>
      <c r="F16" s="19"/>
      <c r="G16" s="19"/>
      <c r="H16" s="19"/>
      <c r="I16" s="19"/>
      <c r="J16" s="103"/>
      <c r="K16" s="103"/>
      <c r="L16" s="103"/>
      <c r="N16" s="18"/>
    </row>
    <row r="17" spans="2:19" x14ac:dyDescent="0.3">
      <c r="B17" s="14">
        <v>8</v>
      </c>
      <c r="C17" s="16" t="s">
        <v>147</v>
      </c>
      <c r="D17" s="17">
        <v>46253</v>
      </c>
      <c r="E17" s="17">
        <v>0</v>
      </c>
      <c r="F17" s="17">
        <f>SUM(D17:E17)</f>
        <v>46253</v>
      </c>
      <c r="G17" s="17">
        <f t="shared" ref="G17:L17" si="6">G15</f>
        <v>44347.68</v>
      </c>
      <c r="H17" s="87">
        <f t="shared" si="6"/>
        <v>56452.679999999993</v>
      </c>
      <c r="I17" s="87">
        <f t="shared" si="6"/>
        <v>43417.31</v>
      </c>
      <c r="J17" s="102">
        <f t="shared" si="6"/>
        <v>25159.760000000002</v>
      </c>
      <c r="K17" s="102">
        <f t="shared" si="6"/>
        <v>28371.86</v>
      </c>
      <c r="L17" s="102">
        <f t="shared" si="6"/>
        <v>23653.520000000004</v>
      </c>
      <c r="N17" s="14">
        <v>8</v>
      </c>
      <c r="O17" s="105" t="s">
        <v>28</v>
      </c>
      <c r="P17" s="105" t="s">
        <v>28</v>
      </c>
      <c r="Q17" s="11" t="s">
        <v>28</v>
      </c>
      <c r="R17" s="11" t="s">
        <v>28</v>
      </c>
      <c r="S17" s="11" t="s">
        <v>28</v>
      </c>
    </row>
    <row r="18" spans="2:19" x14ac:dyDescent="0.3">
      <c r="B18" s="14">
        <v>9</v>
      </c>
      <c r="C18" s="16" t="s">
        <v>148</v>
      </c>
      <c r="D18" s="15">
        <v>459235</v>
      </c>
      <c r="E18" s="15">
        <v>0</v>
      </c>
      <c r="F18" s="15">
        <f t="shared" ref="F18:F19" si="7">SUM(D18:E18)</f>
        <v>459235</v>
      </c>
      <c r="G18" s="15">
        <v>461390</v>
      </c>
      <c r="H18" s="88">
        <v>466555</v>
      </c>
      <c r="I18" s="88">
        <f>'Asset Register'!M32</f>
        <v>471102.49</v>
      </c>
      <c r="J18" s="103">
        <f>'Asset Register'!O32</f>
        <v>482460.82</v>
      </c>
      <c r="K18" s="103">
        <f>'Asset Register'!Q32</f>
        <v>488712.58</v>
      </c>
      <c r="L18" s="103">
        <f>'Asset Register'!S32</f>
        <v>488712.58</v>
      </c>
      <c r="N18" s="14">
        <v>9</v>
      </c>
      <c r="O18" s="13">
        <f t="shared" ref="O18" si="8">K18</f>
        <v>488712.58</v>
      </c>
      <c r="P18" s="13">
        <f t="shared" ref="P18" si="9">L18</f>
        <v>488712.58</v>
      </c>
      <c r="Q18" s="13">
        <f>P18-O18</f>
        <v>0</v>
      </c>
      <c r="R18" s="12">
        <f>(Q18/O18)</f>
        <v>0</v>
      </c>
      <c r="S18" s="106" t="s">
        <v>144</v>
      </c>
    </row>
    <row r="19" spans="2:19" x14ac:dyDescent="0.3">
      <c r="B19" s="14">
        <v>10</v>
      </c>
      <c r="C19" s="16" t="s">
        <v>149</v>
      </c>
      <c r="D19" s="15">
        <v>0</v>
      </c>
      <c r="E19" s="15">
        <v>0</v>
      </c>
      <c r="F19" s="15">
        <f t="shared" si="7"/>
        <v>0</v>
      </c>
      <c r="G19" s="15">
        <v>0</v>
      </c>
      <c r="H19" s="88">
        <v>0</v>
      </c>
      <c r="I19" s="88">
        <v>0</v>
      </c>
      <c r="J19" s="103">
        <v>0</v>
      </c>
      <c r="K19" s="103">
        <v>0</v>
      </c>
      <c r="L19" s="103">
        <v>0</v>
      </c>
      <c r="N19" s="14">
        <v>10</v>
      </c>
      <c r="O19" s="13">
        <f t="shared" ref="O19" si="10">I19</f>
        <v>0</v>
      </c>
      <c r="P19" s="13">
        <f t="shared" ref="P19" si="11">J19</f>
        <v>0</v>
      </c>
      <c r="Q19" s="13">
        <f>P19-O19</f>
        <v>0</v>
      </c>
      <c r="R19" s="12" t="s">
        <v>28</v>
      </c>
      <c r="S19" s="106" t="s">
        <v>144</v>
      </c>
    </row>
    <row r="20" spans="2:19" x14ac:dyDescent="0.3">
      <c r="D20" s="10"/>
      <c r="E20" s="10"/>
      <c r="F20" s="10"/>
      <c r="G20" s="10"/>
      <c r="H20" s="10"/>
      <c r="I20" s="10"/>
      <c r="J20" s="101"/>
      <c r="K20" s="101"/>
      <c r="L20" s="101"/>
    </row>
    <row r="21" spans="2:19" x14ac:dyDescent="0.3">
      <c r="B21" s="96" t="s">
        <v>150</v>
      </c>
      <c r="D21" s="10"/>
      <c r="E21" s="10"/>
      <c r="F21" s="10"/>
      <c r="G21" s="10"/>
      <c r="H21" s="10"/>
      <c r="I21" s="10"/>
      <c r="J21" s="101"/>
      <c r="K21" s="101"/>
      <c r="L21" s="101"/>
    </row>
    <row r="22" spans="2:19" x14ac:dyDescent="0.3">
      <c r="B22" s="96" t="s">
        <v>151</v>
      </c>
      <c r="D22" s="10"/>
      <c r="E22" s="10"/>
      <c r="F22" s="10"/>
      <c r="G22" s="10"/>
      <c r="H22" s="10"/>
      <c r="I22" s="10"/>
      <c r="J22" s="101"/>
      <c r="K22" s="101"/>
      <c r="L22" s="101"/>
    </row>
    <row r="23" spans="2:19" x14ac:dyDescent="0.3">
      <c r="B23" s="98" t="s">
        <v>152</v>
      </c>
      <c r="D23" s="10"/>
      <c r="E23" s="10"/>
      <c r="F23" s="10"/>
      <c r="G23" s="10"/>
      <c r="H23" s="10"/>
      <c r="I23" s="10"/>
      <c r="J23" s="10"/>
      <c r="K23" s="10"/>
      <c r="L23" s="10"/>
    </row>
    <row r="24" spans="2:19" x14ac:dyDescent="0.3">
      <c r="D24" s="10"/>
      <c r="E24" s="10"/>
      <c r="F24" s="10"/>
      <c r="G24" s="10"/>
      <c r="H24" s="10"/>
      <c r="I24" s="10"/>
      <c r="J24" s="10"/>
      <c r="K24" s="10"/>
      <c r="L24" s="10"/>
    </row>
    <row r="25" spans="2:19" x14ac:dyDescent="0.3">
      <c r="B25" s="96" t="s">
        <v>153</v>
      </c>
      <c r="D25" s="10"/>
      <c r="E25" s="10"/>
      <c r="F25" s="10"/>
      <c r="G25" s="10"/>
      <c r="H25" s="10"/>
      <c r="I25" s="10"/>
      <c r="J25" s="10"/>
      <c r="K25" s="10"/>
      <c r="L25" s="10"/>
    </row>
    <row r="26" spans="2:19" x14ac:dyDescent="0.3">
      <c r="D26" s="10"/>
      <c r="E26" s="10"/>
      <c r="F26" s="10"/>
      <c r="G26" s="10"/>
      <c r="H26" s="10"/>
      <c r="I26" s="10"/>
      <c r="J26" s="10"/>
      <c r="K26" s="10"/>
      <c r="L26" s="10"/>
    </row>
    <row r="27" spans="2:19" x14ac:dyDescent="0.3">
      <c r="B27" s="107" t="s">
        <v>175</v>
      </c>
      <c r="D27" s="10"/>
      <c r="E27" s="10"/>
      <c r="F27" s="10"/>
      <c r="G27" s="10"/>
      <c r="H27" s="10"/>
      <c r="I27" s="10"/>
      <c r="J27" s="10"/>
      <c r="K27" s="10"/>
      <c r="L27" s="10"/>
    </row>
    <row r="28" spans="2:19" x14ac:dyDescent="0.3">
      <c r="B28" s="4"/>
      <c r="C28" s="4"/>
      <c r="D28" s="10"/>
      <c r="E28" s="10"/>
      <c r="F28" s="10"/>
      <c r="G28" s="10"/>
      <c r="H28" s="10"/>
      <c r="I28" s="10"/>
      <c r="J28" s="10"/>
      <c r="K28" s="10"/>
      <c r="L28" s="10"/>
    </row>
    <row r="29" spans="2:19" x14ac:dyDescent="0.3">
      <c r="B29" s="4"/>
      <c r="C29" s="4"/>
      <c r="D29" s="10"/>
      <c r="E29" s="10"/>
      <c r="F29" s="10"/>
      <c r="G29" s="10"/>
      <c r="H29" s="10"/>
      <c r="I29" s="10"/>
      <c r="J29" s="10"/>
      <c r="K29" s="10"/>
      <c r="L29" s="10"/>
    </row>
    <row r="30" spans="2:19" x14ac:dyDescent="0.3">
      <c r="D30" s="10"/>
      <c r="E30" s="10"/>
      <c r="F30" s="10"/>
      <c r="G30" s="10"/>
      <c r="H30" s="10"/>
      <c r="I30" s="10"/>
      <c r="J30" s="10"/>
      <c r="K30" s="10"/>
      <c r="L30" s="10"/>
    </row>
    <row r="31" spans="2:19" x14ac:dyDescent="0.3">
      <c r="D31" s="10"/>
      <c r="E31" s="10"/>
      <c r="F31" s="10"/>
      <c r="G31" s="10"/>
      <c r="H31" s="10"/>
      <c r="I31" s="10"/>
      <c r="J31" s="10"/>
      <c r="K31" s="10"/>
      <c r="L31" s="10"/>
    </row>
    <row r="32" spans="2:19" x14ac:dyDescent="0.3">
      <c r="D32" s="10"/>
      <c r="E32" s="10"/>
      <c r="F32" s="10"/>
      <c r="G32" s="10"/>
      <c r="H32" s="10"/>
      <c r="I32" s="10"/>
      <c r="J32" s="10"/>
      <c r="K32" s="10"/>
      <c r="L32" s="10"/>
    </row>
  </sheetData>
  <mergeCells count="5">
    <mergeCell ref="B5:B8"/>
    <mergeCell ref="C5:C8"/>
    <mergeCell ref="N5:N8"/>
    <mergeCell ref="O5:S5"/>
    <mergeCell ref="D5:K5"/>
  </mergeCells>
  <pageMargins left="0.70866141732283505" right="0.70866141732283505" top="1.1399999999999999" bottom="0.74803149606299202" header="0.31496062992126" footer="0.31496062992126"/>
  <pageSetup paperSize="9" scale="58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96"/>
  <sheetViews>
    <sheetView zoomScale="115" zoomScaleNormal="115" workbookViewId="0">
      <selection activeCell="E34" sqref="E34"/>
    </sheetView>
  </sheetViews>
  <sheetFormatPr defaultColWidth="9.125" defaultRowHeight="14.4" x14ac:dyDescent="0.3"/>
  <cols>
    <col min="1" max="1" width="3.125" style="1" customWidth="1"/>
    <col min="2" max="2" width="66.125" style="1" bestFit="1" customWidth="1"/>
    <col min="3" max="3" width="2" style="1" customWidth="1"/>
    <col min="4" max="4" width="10.625" style="1" bestFit="1" customWidth="1"/>
    <col min="5" max="5" width="9.125" style="1"/>
    <col min="6" max="6" width="11" style="1" hidden="1" customWidth="1"/>
    <col min="7" max="7" width="12.375" style="1" hidden="1" customWidth="1"/>
    <col min="8" max="8" width="12.375" style="1" customWidth="1"/>
    <col min="9" max="9" width="12.125" style="1" bestFit="1" customWidth="1"/>
    <col min="10" max="10" width="12.125" style="1" customWidth="1"/>
    <col min="11" max="11" width="12.375" style="1" bestFit="1" customWidth="1"/>
    <col min="12" max="16384" width="9.125" style="1"/>
  </cols>
  <sheetData>
    <row r="1" spans="2:10" ht="18" x14ac:dyDescent="0.35">
      <c r="B1" s="30" t="s">
        <v>154</v>
      </c>
      <c r="C1" s="30"/>
      <c r="D1" s="30"/>
    </row>
    <row r="4" spans="2:10" ht="18" x14ac:dyDescent="0.35">
      <c r="B4" s="30" t="s">
        <v>139</v>
      </c>
    </row>
    <row r="5" spans="2:10" x14ac:dyDescent="0.3">
      <c r="D5" s="20" t="s">
        <v>58</v>
      </c>
    </row>
    <row r="6" spans="2:10" x14ac:dyDescent="0.3">
      <c r="B6" s="131" t="s">
        <v>341</v>
      </c>
      <c r="D6" s="13">
        <f>SUMMARY!P10</f>
        <v>30500</v>
      </c>
      <c r="F6" s="35"/>
      <c r="G6" s="35"/>
      <c r="H6" s="35"/>
      <c r="I6" s="35"/>
      <c r="J6" s="35"/>
    </row>
    <row r="7" spans="2:10" x14ac:dyDescent="0.3">
      <c r="D7" s="13"/>
      <c r="F7" s="35"/>
      <c r="G7" s="35"/>
      <c r="H7" s="35"/>
      <c r="I7" s="35"/>
      <c r="J7" s="35"/>
    </row>
    <row r="8" spans="2:10" x14ac:dyDescent="0.3">
      <c r="B8" s="131" t="s">
        <v>203</v>
      </c>
      <c r="D8" s="13">
        <f>SUMMARY!O10</f>
        <v>27000</v>
      </c>
      <c r="F8" s="29"/>
      <c r="G8" s="29"/>
      <c r="H8" s="29"/>
      <c r="I8" s="2"/>
      <c r="J8" s="2"/>
    </row>
    <row r="9" spans="2:10" x14ac:dyDescent="0.3">
      <c r="D9" s="13"/>
      <c r="F9" s="32"/>
      <c r="G9" s="32"/>
      <c r="H9" s="32"/>
      <c r="I9" s="3"/>
      <c r="J9" s="3"/>
    </row>
    <row r="10" spans="2:10" ht="15" thickBot="1" x14ac:dyDescent="0.35">
      <c r="B10" s="27" t="s">
        <v>155</v>
      </c>
      <c r="C10" s="27"/>
      <c r="D10" s="26">
        <f>D6-D8</f>
        <v>3500</v>
      </c>
      <c r="F10" s="29"/>
      <c r="G10" s="29"/>
      <c r="H10" s="29"/>
      <c r="I10" s="36"/>
      <c r="J10" s="36"/>
    </row>
    <row r="11" spans="2:10" x14ac:dyDescent="0.3">
      <c r="D11" s="13"/>
      <c r="F11" s="29"/>
      <c r="G11" s="36"/>
      <c r="H11" s="36"/>
    </row>
    <row r="12" spans="2:10" x14ac:dyDescent="0.3">
      <c r="B12" s="1" t="s">
        <v>156</v>
      </c>
      <c r="D12" s="13"/>
    </row>
    <row r="13" spans="2:10" x14ac:dyDescent="0.3">
      <c r="B13" s="134" t="s">
        <v>350</v>
      </c>
      <c r="D13" s="13">
        <v>3500</v>
      </c>
    </row>
    <row r="14" spans="2:10" x14ac:dyDescent="0.3">
      <c r="B14" s="96"/>
      <c r="D14" s="13"/>
    </row>
    <row r="15" spans="2:10" ht="15" thickBot="1" x14ac:dyDescent="0.35">
      <c r="B15" s="27" t="s">
        <v>157</v>
      </c>
      <c r="C15" s="27"/>
      <c r="D15" s="26">
        <f>SUM(D13:D14)</f>
        <v>3500</v>
      </c>
    </row>
    <row r="16" spans="2:10" x14ac:dyDescent="0.3">
      <c r="D16" s="13"/>
    </row>
    <row r="17" spans="2:10" x14ac:dyDescent="0.3">
      <c r="B17" s="1" t="s">
        <v>158</v>
      </c>
      <c r="D17" s="13">
        <f>D10-D15</f>
        <v>0</v>
      </c>
    </row>
    <row r="18" spans="2:10" x14ac:dyDescent="0.3">
      <c r="B18" s="131" t="s">
        <v>346</v>
      </c>
      <c r="D18" s="12">
        <f>D17/D8</f>
        <v>0</v>
      </c>
    </row>
    <row r="22" spans="2:10" ht="18" x14ac:dyDescent="0.35">
      <c r="B22" s="30" t="s">
        <v>140</v>
      </c>
    </row>
    <row r="23" spans="2:10" x14ac:dyDescent="0.3">
      <c r="D23" s="20" t="s">
        <v>58</v>
      </c>
    </row>
    <row r="24" spans="2:10" x14ac:dyDescent="0.3">
      <c r="B24" s="131" t="s">
        <v>341</v>
      </c>
      <c r="D24" s="13">
        <f>SUMMARY!P11</f>
        <v>3454.9700000000007</v>
      </c>
      <c r="F24" s="35"/>
      <c r="G24" s="35"/>
      <c r="H24" s="35"/>
      <c r="I24" s="35"/>
      <c r="J24" s="35"/>
    </row>
    <row r="25" spans="2:10" x14ac:dyDescent="0.3">
      <c r="D25" s="13"/>
      <c r="F25" s="35"/>
      <c r="G25" s="35"/>
      <c r="H25" s="35"/>
      <c r="I25" s="35"/>
      <c r="J25" s="35"/>
    </row>
    <row r="26" spans="2:10" x14ac:dyDescent="0.3">
      <c r="B26" s="131" t="s">
        <v>203</v>
      </c>
      <c r="D26" s="13">
        <f>SUMMARY!O11</f>
        <v>12954.91</v>
      </c>
      <c r="F26" s="29"/>
      <c r="G26" s="29"/>
      <c r="H26" s="29"/>
      <c r="I26" s="2"/>
      <c r="J26" s="2"/>
    </row>
    <row r="27" spans="2:10" x14ac:dyDescent="0.3">
      <c r="D27" s="13"/>
      <c r="F27" s="32"/>
      <c r="G27" s="32"/>
      <c r="H27" s="32"/>
      <c r="I27" s="3"/>
      <c r="J27" s="3"/>
    </row>
    <row r="28" spans="2:10" ht="15" thickBot="1" x14ac:dyDescent="0.35">
      <c r="B28" s="27" t="s">
        <v>155</v>
      </c>
      <c r="C28" s="27"/>
      <c r="D28" s="26">
        <f>D24-D26</f>
        <v>-9499.9399999999987</v>
      </c>
      <c r="F28" s="29"/>
      <c r="G28" s="29"/>
      <c r="H28" s="29"/>
      <c r="I28" s="36"/>
      <c r="J28" s="36"/>
    </row>
    <row r="29" spans="2:10" x14ac:dyDescent="0.3">
      <c r="D29" s="13"/>
      <c r="F29" s="29"/>
      <c r="G29" s="36"/>
      <c r="H29" s="36"/>
    </row>
    <row r="30" spans="2:10" x14ac:dyDescent="0.3">
      <c r="B30" s="1" t="s">
        <v>156</v>
      </c>
      <c r="D30" s="13"/>
      <c r="F30" s="1">
        <v>2024</v>
      </c>
      <c r="G30" s="1">
        <v>2025</v>
      </c>
    </row>
    <row r="31" spans="2:10" x14ac:dyDescent="0.3">
      <c r="B31" s="131" t="s">
        <v>342</v>
      </c>
      <c r="D31" s="13">
        <f>G31-F31</f>
        <v>-7498.71</v>
      </c>
      <c r="F31" s="1">
        <v>10686.58</v>
      </c>
      <c r="G31" s="1">
        <v>3187.87</v>
      </c>
    </row>
    <row r="32" spans="2:10" x14ac:dyDescent="0.3">
      <c r="B32" s="137" t="s">
        <v>372</v>
      </c>
      <c r="D32" s="13">
        <v>-1080.75</v>
      </c>
    </row>
    <row r="33" spans="2:7" x14ac:dyDescent="0.3">
      <c r="B33" s="131" t="s">
        <v>345</v>
      </c>
      <c r="D33" s="13">
        <v>-620</v>
      </c>
    </row>
    <row r="34" spans="2:7" x14ac:dyDescent="0.3">
      <c r="B34" s="131" t="s">
        <v>343</v>
      </c>
      <c r="D34" s="13">
        <v>-405</v>
      </c>
    </row>
    <row r="35" spans="2:7" x14ac:dyDescent="0.3">
      <c r="B35" s="131" t="s">
        <v>344</v>
      </c>
      <c r="D35" s="13">
        <f>G35-F35</f>
        <v>104.52000000000001</v>
      </c>
      <c r="F35" s="1">
        <v>162.58000000000001</v>
      </c>
      <c r="G35" s="1">
        <v>267.10000000000002</v>
      </c>
    </row>
    <row r="36" spans="2:7" x14ac:dyDescent="0.3">
      <c r="B36" s="96"/>
      <c r="D36" s="13"/>
    </row>
    <row r="37" spans="2:7" ht="15" thickBot="1" x14ac:dyDescent="0.35">
      <c r="B37" s="27" t="s">
        <v>157</v>
      </c>
      <c r="C37" s="27"/>
      <c r="D37" s="26">
        <f>SUM(D31:D36)</f>
        <v>-9499.9399999999987</v>
      </c>
    </row>
    <row r="38" spans="2:7" x14ac:dyDescent="0.3">
      <c r="D38" s="13"/>
    </row>
    <row r="39" spans="2:7" x14ac:dyDescent="0.3">
      <c r="B39" s="1" t="s">
        <v>158</v>
      </c>
      <c r="D39" s="13">
        <f>D28-D37</f>
        <v>0</v>
      </c>
    </row>
    <row r="40" spans="2:7" x14ac:dyDescent="0.3">
      <c r="B40" s="131" t="s">
        <v>346</v>
      </c>
      <c r="D40" s="12">
        <f>D39/D26</f>
        <v>0</v>
      </c>
    </row>
    <row r="44" spans="2:7" ht="18" x14ac:dyDescent="0.35">
      <c r="B44" s="30" t="s">
        <v>15</v>
      </c>
    </row>
    <row r="45" spans="2:7" x14ac:dyDescent="0.3">
      <c r="D45" s="20" t="s">
        <v>58</v>
      </c>
    </row>
    <row r="46" spans="2:7" x14ac:dyDescent="0.3">
      <c r="B46" s="131" t="s">
        <v>341</v>
      </c>
      <c r="D46" s="13">
        <f>SUMMARY!P12</f>
        <v>7498.6399999999976</v>
      </c>
    </row>
    <row r="47" spans="2:7" x14ac:dyDescent="0.3">
      <c r="D47" s="13"/>
    </row>
    <row r="48" spans="2:7" x14ac:dyDescent="0.3">
      <c r="B48" s="131" t="s">
        <v>203</v>
      </c>
      <c r="D48" s="13">
        <f>SUMMARY!O12</f>
        <v>7241.93</v>
      </c>
    </row>
    <row r="49" spans="2:7" x14ac:dyDescent="0.3">
      <c r="D49" s="13"/>
    </row>
    <row r="50" spans="2:7" ht="15" thickBot="1" x14ac:dyDescent="0.35">
      <c r="B50" s="27" t="s">
        <v>155</v>
      </c>
      <c r="C50" s="27"/>
      <c r="D50" s="26">
        <f>D46-D48</f>
        <v>256.70999999999731</v>
      </c>
    </row>
    <row r="51" spans="2:7" x14ac:dyDescent="0.3">
      <c r="D51" s="13"/>
    </row>
    <row r="52" spans="2:7" x14ac:dyDescent="0.3">
      <c r="B52" s="1" t="s">
        <v>156</v>
      </c>
      <c r="D52" s="13"/>
      <c r="F52" s="1">
        <v>2024</v>
      </c>
      <c r="G52" s="1">
        <v>2025</v>
      </c>
    </row>
    <row r="53" spans="2:7" x14ac:dyDescent="0.3">
      <c r="B53" s="131" t="s">
        <v>349</v>
      </c>
      <c r="D53" s="13">
        <v>-242</v>
      </c>
      <c r="F53" s="1">
        <f>60.4+60.6+60.4+60.6</f>
        <v>242</v>
      </c>
      <c r="G53" s="1">
        <v>0</v>
      </c>
    </row>
    <row r="54" spans="2:7" x14ac:dyDescent="0.3">
      <c r="B54" s="131" t="s">
        <v>347</v>
      </c>
      <c r="D54" s="13">
        <v>171.45</v>
      </c>
      <c r="F54" s="1">
        <v>171.45</v>
      </c>
      <c r="G54" s="1">
        <v>342.9</v>
      </c>
    </row>
    <row r="55" spans="2:7" x14ac:dyDescent="0.3">
      <c r="B55" s="131" t="s">
        <v>348</v>
      </c>
      <c r="D55" s="13">
        <v>327.26000000000022</v>
      </c>
      <c r="F55" s="1">
        <v>7008.48</v>
      </c>
      <c r="G55" s="1">
        <v>7335.74</v>
      </c>
    </row>
    <row r="56" spans="2:7" x14ac:dyDescent="0.3">
      <c r="D56" s="13"/>
    </row>
    <row r="57" spans="2:7" ht="15" thickBot="1" x14ac:dyDescent="0.35">
      <c r="B57" s="27" t="s">
        <v>157</v>
      </c>
      <c r="C57" s="27"/>
      <c r="D57" s="26">
        <f>SUM(D53:D56)</f>
        <v>256.71000000000021</v>
      </c>
    </row>
    <row r="58" spans="2:7" x14ac:dyDescent="0.3">
      <c r="D58" s="13"/>
    </row>
    <row r="59" spans="2:7" x14ac:dyDescent="0.3">
      <c r="B59" s="1" t="s">
        <v>158</v>
      </c>
      <c r="D59" s="13">
        <f>D50-D57</f>
        <v>-2.8990143619012088E-12</v>
      </c>
    </row>
    <row r="60" spans="2:7" x14ac:dyDescent="0.3">
      <c r="B60" s="131" t="s">
        <v>346</v>
      </c>
      <c r="D60" s="12">
        <f>D59/D48</f>
        <v>-4.0030963595356605E-16</v>
      </c>
    </row>
    <row r="64" spans="2:7" ht="18" x14ac:dyDescent="0.35">
      <c r="B64" s="30" t="s">
        <v>351</v>
      </c>
      <c r="C64" s="30"/>
      <c r="D64" s="30"/>
    </row>
    <row r="65" spans="2:7" x14ac:dyDescent="0.3">
      <c r="D65" s="20" t="s">
        <v>58</v>
      </c>
    </row>
    <row r="66" spans="2:7" x14ac:dyDescent="0.3">
      <c r="B66" s="131" t="s">
        <v>341</v>
      </c>
      <c r="D66" s="13">
        <f>SUMMARY!P14</f>
        <v>31174.67</v>
      </c>
    </row>
    <row r="67" spans="2:7" x14ac:dyDescent="0.3">
      <c r="D67" s="13"/>
    </row>
    <row r="68" spans="2:7" x14ac:dyDescent="0.3">
      <c r="B68" s="131" t="s">
        <v>203</v>
      </c>
      <c r="D68" s="13">
        <f>SUMMARY!O14</f>
        <v>29500.82</v>
      </c>
    </row>
    <row r="69" spans="2:7" x14ac:dyDescent="0.3">
      <c r="D69" s="13"/>
    </row>
    <row r="70" spans="2:7" ht="15" thickBot="1" x14ac:dyDescent="0.35">
      <c r="B70" s="27" t="s">
        <v>155</v>
      </c>
      <c r="C70" s="27"/>
      <c r="D70" s="26">
        <f>D66-D68</f>
        <v>1673.8499999999985</v>
      </c>
    </row>
    <row r="71" spans="2:7" x14ac:dyDescent="0.3">
      <c r="D71" s="13"/>
      <c r="F71" s="135" t="s">
        <v>352</v>
      </c>
      <c r="G71" s="135" t="s">
        <v>353</v>
      </c>
    </row>
    <row r="72" spans="2:7" x14ac:dyDescent="0.3">
      <c r="B72" s="1" t="s">
        <v>156</v>
      </c>
      <c r="D72" s="13"/>
    </row>
    <row r="73" spans="2:7" x14ac:dyDescent="0.3">
      <c r="B73" s="135" t="s">
        <v>359</v>
      </c>
      <c r="D73" s="13">
        <f t="shared" ref="D73:D89" si="0">G73-F73</f>
        <v>3445</v>
      </c>
      <c r="F73" s="1">
        <v>0</v>
      </c>
      <c r="G73" s="1">
        <v>3445</v>
      </c>
    </row>
    <row r="74" spans="2:7" x14ac:dyDescent="0.3">
      <c r="B74" s="135" t="s">
        <v>355</v>
      </c>
      <c r="D74" s="13">
        <f t="shared" si="0"/>
        <v>-3421</v>
      </c>
      <c r="F74" s="1">
        <v>3651</v>
      </c>
      <c r="G74" s="1">
        <v>230</v>
      </c>
    </row>
    <row r="75" spans="2:7" x14ac:dyDescent="0.3">
      <c r="B75" s="135" t="s">
        <v>360</v>
      </c>
      <c r="D75" s="13">
        <f t="shared" si="0"/>
        <v>-2832.06</v>
      </c>
      <c r="F75" s="1">
        <v>3018</v>
      </c>
      <c r="G75" s="1">
        <v>185.94</v>
      </c>
    </row>
    <row r="76" spans="2:7" x14ac:dyDescent="0.3">
      <c r="B76" s="135" t="s">
        <v>361</v>
      </c>
      <c r="D76" s="13">
        <f t="shared" si="0"/>
        <v>1875</v>
      </c>
      <c r="F76" s="1">
        <v>2460</v>
      </c>
      <c r="G76" s="1">
        <v>4335</v>
      </c>
    </row>
    <row r="77" spans="2:7" x14ac:dyDescent="0.3">
      <c r="B77" s="135" t="s">
        <v>362</v>
      </c>
      <c r="D77" s="13">
        <f t="shared" si="0"/>
        <v>1015</v>
      </c>
      <c r="F77" s="1">
        <v>330</v>
      </c>
      <c r="G77" s="1">
        <v>1345</v>
      </c>
    </row>
    <row r="78" spans="2:7" x14ac:dyDescent="0.3">
      <c r="B78" s="135" t="s">
        <v>368</v>
      </c>
      <c r="D78" s="13">
        <f t="shared" si="0"/>
        <v>-532.04</v>
      </c>
      <c r="F78" s="1">
        <v>532.04</v>
      </c>
      <c r="G78" s="1">
        <v>0</v>
      </c>
    </row>
    <row r="79" spans="2:7" x14ac:dyDescent="0.3">
      <c r="B79" s="135" t="s">
        <v>363</v>
      </c>
      <c r="D79" s="13">
        <f t="shared" si="0"/>
        <v>521.69000000000005</v>
      </c>
      <c r="F79" s="1">
        <v>0</v>
      </c>
      <c r="G79" s="1">
        <v>521.69000000000005</v>
      </c>
    </row>
    <row r="80" spans="2:7" x14ac:dyDescent="0.3">
      <c r="B80" s="135" t="s">
        <v>364</v>
      </c>
      <c r="D80" s="13">
        <f t="shared" si="0"/>
        <v>432</v>
      </c>
      <c r="F80" s="1">
        <f>72+72</f>
        <v>144</v>
      </c>
      <c r="G80" s="1">
        <v>576</v>
      </c>
    </row>
    <row r="81" spans="2:8" x14ac:dyDescent="0.3">
      <c r="B81" s="135" t="s">
        <v>365</v>
      </c>
      <c r="D81" s="13">
        <f t="shared" si="0"/>
        <v>348</v>
      </c>
      <c r="F81" s="1">
        <v>0</v>
      </c>
      <c r="G81" s="1">
        <v>348</v>
      </c>
    </row>
    <row r="82" spans="2:8" x14ac:dyDescent="0.3">
      <c r="B82" s="135" t="s">
        <v>366</v>
      </c>
      <c r="D82" s="13">
        <f t="shared" si="0"/>
        <v>288</v>
      </c>
      <c r="F82" s="1">
        <v>0</v>
      </c>
      <c r="G82" s="1">
        <v>288</v>
      </c>
    </row>
    <row r="83" spans="2:8" x14ac:dyDescent="0.3">
      <c r="B83" s="135" t="s">
        <v>354</v>
      </c>
      <c r="D83" s="13">
        <f t="shared" si="0"/>
        <v>211.54999999999927</v>
      </c>
      <c r="F83" s="1">
        <v>16474.46</v>
      </c>
      <c r="G83" s="1">
        <v>16686.009999999998</v>
      </c>
    </row>
    <row r="84" spans="2:8" x14ac:dyDescent="0.3">
      <c r="B84" s="135" t="s">
        <v>367</v>
      </c>
      <c r="D84" s="13">
        <f t="shared" si="0"/>
        <v>142.03999999999996</v>
      </c>
      <c r="F84" s="1">
        <v>1187.26</v>
      </c>
      <c r="G84" s="1">
        <v>1329.3</v>
      </c>
    </row>
    <row r="85" spans="2:8" x14ac:dyDescent="0.3">
      <c r="B85" s="135" t="s">
        <v>369</v>
      </c>
      <c r="D85" s="13">
        <f t="shared" si="0"/>
        <v>-55</v>
      </c>
      <c r="F85" s="1">
        <v>440</v>
      </c>
      <c r="G85" s="1">
        <v>385</v>
      </c>
    </row>
    <row r="86" spans="2:8" x14ac:dyDescent="0.3">
      <c r="B86" s="135" t="s">
        <v>356</v>
      </c>
      <c r="D86" s="13">
        <f t="shared" si="0"/>
        <v>49.879999999999995</v>
      </c>
      <c r="F86" s="1">
        <v>145.57</v>
      </c>
      <c r="G86" s="1">
        <v>195.45</v>
      </c>
    </row>
    <row r="87" spans="2:8" x14ac:dyDescent="0.3">
      <c r="B87" s="135" t="s">
        <v>357</v>
      </c>
      <c r="D87" s="13">
        <f t="shared" si="0"/>
        <v>47.17</v>
      </c>
      <c r="F87" s="1">
        <v>0</v>
      </c>
      <c r="G87" s="1">
        <v>47.17</v>
      </c>
    </row>
    <row r="88" spans="2:8" x14ac:dyDescent="0.3">
      <c r="B88" s="135" t="s">
        <v>358</v>
      </c>
      <c r="D88" s="13">
        <f t="shared" si="0"/>
        <v>26.010000000000005</v>
      </c>
      <c r="F88" s="1">
        <v>45.39</v>
      </c>
      <c r="G88" s="1">
        <v>71.400000000000006</v>
      </c>
    </row>
    <row r="89" spans="2:8" x14ac:dyDescent="0.3">
      <c r="B89" s="135" t="s">
        <v>370</v>
      </c>
      <c r="D89" s="13">
        <f t="shared" si="0"/>
        <v>12</v>
      </c>
      <c r="F89" s="1">
        <v>40</v>
      </c>
      <c r="G89" s="1">
        <v>52</v>
      </c>
    </row>
    <row r="90" spans="2:8" x14ac:dyDescent="0.3">
      <c r="B90" s="96"/>
      <c r="D90" s="13"/>
    </row>
    <row r="91" spans="2:8" ht="15" thickBot="1" x14ac:dyDescent="0.35">
      <c r="B91" s="27" t="s">
        <v>157</v>
      </c>
      <c r="C91" s="27"/>
      <c r="D91" s="26">
        <f>SUM(D73:D90)</f>
        <v>1573.2399999999996</v>
      </c>
    </row>
    <row r="92" spans="2:8" x14ac:dyDescent="0.3">
      <c r="D92" s="13"/>
    </row>
    <row r="93" spans="2:8" x14ac:dyDescent="0.3">
      <c r="B93" s="1" t="s">
        <v>158</v>
      </c>
      <c r="D93" s="13">
        <f>D70-D91</f>
        <v>100.60999999999899</v>
      </c>
    </row>
    <row r="94" spans="2:8" x14ac:dyDescent="0.3">
      <c r="B94" s="135" t="s">
        <v>346</v>
      </c>
      <c r="D94" s="12">
        <f>D93/D68</f>
        <v>3.4104136766367507E-3</v>
      </c>
    </row>
    <row r="96" spans="2:8" x14ac:dyDescent="0.3">
      <c r="F96" s="29"/>
      <c r="G96" s="28"/>
      <c r="H96" s="28"/>
    </row>
  </sheetData>
  <sortState xmlns:xlrd2="http://schemas.microsoft.com/office/spreadsheetml/2017/richdata2" ref="B31:J35">
    <sortCondition ref="D31:D35"/>
  </sortState>
  <pageMargins left="0.7" right="0.7" top="0.75" bottom="0.75" header="0.3" footer="0.3"/>
  <pageSetup paperSize="9" scale="56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F32"/>
  <sheetViews>
    <sheetView workbookViewId="0">
      <selection activeCell="B12" sqref="B12"/>
    </sheetView>
  </sheetViews>
  <sheetFormatPr defaultColWidth="9.125" defaultRowHeight="14.4" x14ac:dyDescent="0.3"/>
  <cols>
    <col min="1" max="1" width="3.125" style="1" customWidth="1"/>
    <col min="2" max="2" width="100.875" style="1" bestFit="1" customWidth="1"/>
    <col min="3" max="3" width="23.875" style="1" customWidth="1"/>
    <col min="4" max="4" width="10.625" style="1" bestFit="1" customWidth="1"/>
    <col min="5" max="16384" width="9.125" style="1"/>
  </cols>
  <sheetData>
    <row r="2" spans="2:6" ht="18" x14ac:dyDescent="0.35">
      <c r="B2" s="30" t="s">
        <v>159</v>
      </c>
    </row>
    <row r="4" spans="2:6" ht="28.8" x14ac:dyDescent="0.3">
      <c r="B4" s="33" t="s">
        <v>160</v>
      </c>
      <c r="C4" s="34" t="s">
        <v>161</v>
      </c>
      <c r="D4" s="132" t="s">
        <v>58</v>
      </c>
    </row>
    <row r="6" spans="2:6" x14ac:dyDescent="0.3">
      <c r="B6" s="139" t="s">
        <v>374</v>
      </c>
      <c r="C6" s="20" t="s">
        <v>162</v>
      </c>
      <c r="D6" s="29">
        <v>12000</v>
      </c>
      <c r="F6" s="125"/>
    </row>
    <row r="7" spans="2:6" x14ac:dyDescent="0.3">
      <c r="B7" s="139" t="s">
        <v>373</v>
      </c>
      <c r="C7" s="138" t="s">
        <v>162</v>
      </c>
      <c r="D7" s="29">
        <v>700</v>
      </c>
      <c r="F7" s="125"/>
    </row>
    <row r="8" spans="2:6" x14ac:dyDescent="0.3">
      <c r="D8" s="29"/>
    </row>
    <row r="9" spans="2:6" x14ac:dyDescent="0.3">
      <c r="B9" s="4" t="s">
        <v>45</v>
      </c>
      <c r="C9" s="4"/>
      <c r="D9" s="32">
        <f>SUM(D6:D8)</f>
        <v>12700</v>
      </c>
    </row>
    <row r="11" spans="2:6" x14ac:dyDescent="0.3">
      <c r="B11" s="1" t="s">
        <v>163</v>
      </c>
      <c r="D11" s="29">
        <f>SUMMARY!L10</f>
        <v>30500</v>
      </c>
      <c r="F11" s="96" t="s">
        <v>164</v>
      </c>
    </row>
    <row r="12" spans="2:6" x14ac:dyDescent="0.3">
      <c r="B12" s="1" t="s">
        <v>165</v>
      </c>
      <c r="D12" s="99">
        <f>SUMMARY!L15</f>
        <v>23653.520000000004</v>
      </c>
      <c r="F12" s="96" t="s">
        <v>164</v>
      </c>
    </row>
    <row r="13" spans="2:6" x14ac:dyDescent="0.3">
      <c r="B13" s="4" t="s">
        <v>166</v>
      </c>
      <c r="C13" s="4"/>
      <c r="D13" s="32">
        <f>D12-D9</f>
        <v>10953.520000000004</v>
      </c>
    </row>
    <row r="14" spans="2:6" x14ac:dyDescent="0.3">
      <c r="D14" s="29"/>
    </row>
    <row r="15" spans="2:6" x14ac:dyDescent="0.3">
      <c r="B15" s="1" t="s">
        <v>167</v>
      </c>
      <c r="D15" s="29">
        <f>D13/D11</f>
        <v>0.35913180327868865</v>
      </c>
    </row>
    <row r="16" spans="2:6" x14ac:dyDescent="0.3">
      <c r="D16" s="29"/>
    </row>
    <row r="17" spans="1:2" x14ac:dyDescent="0.3">
      <c r="B17" s="1" t="s">
        <v>168</v>
      </c>
    </row>
    <row r="18" spans="1:2" x14ac:dyDescent="0.3">
      <c r="B18" s="1" t="s">
        <v>169</v>
      </c>
    </row>
    <row r="20" spans="1:2" x14ac:dyDescent="0.3">
      <c r="B20" s="31" t="s">
        <v>170</v>
      </c>
    </row>
    <row r="32" spans="1:2" x14ac:dyDescent="0.3">
      <c r="A32" s="1">
        <v>9</v>
      </c>
    </row>
  </sheetData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EF3E-D54B-4E10-A083-7A7481A754F0}">
  <dimension ref="B2:D48"/>
  <sheetViews>
    <sheetView topLeftCell="A24" workbookViewId="0">
      <selection activeCell="H44" sqref="H44"/>
    </sheetView>
  </sheetViews>
  <sheetFormatPr defaultRowHeight="13.8" x14ac:dyDescent="0.3"/>
  <cols>
    <col min="2" max="2" width="20.5" customWidth="1"/>
    <col min="4" max="4" width="24.625" customWidth="1"/>
  </cols>
  <sheetData>
    <row r="2" spans="2:4" x14ac:dyDescent="0.3">
      <c r="B2" s="79" t="s">
        <v>12</v>
      </c>
      <c r="D2" s="79" t="s">
        <v>236</v>
      </c>
    </row>
    <row r="3" spans="2:4" x14ac:dyDescent="0.3">
      <c r="B3" s="91" t="s">
        <v>29</v>
      </c>
      <c r="D3" s="91" t="s">
        <v>375</v>
      </c>
    </row>
    <row r="4" spans="2:4" x14ac:dyDescent="0.3">
      <c r="B4" s="91" t="s">
        <v>25</v>
      </c>
      <c r="D4" s="91" t="s">
        <v>237</v>
      </c>
    </row>
    <row r="5" spans="2:4" x14ac:dyDescent="0.3">
      <c r="B5" s="91" t="s">
        <v>22</v>
      </c>
      <c r="D5" s="91" t="s">
        <v>238</v>
      </c>
    </row>
    <row r="6" spans="2:4" ht="26.4" x14ac:dyDescent="0.3">
      <c r="B6" s="91" t="s">
        <v>37</v>
      </c>
      <c r="D6" s="91" t="s">
        <v>239</v>
      </c>
    </row>
    <row r="7" spans="2:4" ht="26.4" x14ac:dyDescent="0.3">
      <c r="B7" s="91" t="s">
        <v>32</v>
      </c>
      <c r="D7" s="91" t="s">
        <v>240</v>
      </c>
    </row>
    <row r="8" spans="2:4" x14ac:dyDescent="0.3">
      <c r="B8" s="91" t="s">
        <v>42</v>
      </c>
      <c r="D8" s="91" t="s">
        <v>241</v>
      </c>
    </row>
    <row r="9" spans="2:4" x14ac:dyDescent="0.3">
      <c r="B9" s="91" t="s">
        <v>171</v>
      </c>
      <c r="D9" s="91" t="s">
        <v>242</v>
      </c>
    </row>
    <row r="10" spans="2:4" x14ac:dyDescent="0.3">
      <c r="B10" s="91" t="s">
        <v>35</v>
      </c>
      <c r="D10" s="91" t="s">
        <v>243</v>
      </c>
    </row>
    <row r="11" spans="2:4" x14ac:dyDescent="0.3">
      <c r="B11" s="91" t="s">
        <v>38</v>
      </c>
      <c r="D11" s="91" t="s">
        <v>244</v>
      </c>
    </row>
    <row r="12" spans="2:4" x14ac:dyDescent="0.3">
      <c r="B12" s="91" t="s">
        <v>31</v>
      </c>
      <c r="D12" s="91" t="s">
        <v>245</v>
      </c>
    </row>
    <row r="13" spans="2:4" x14ac:dyDescent="0.3">
      <c r="D13" s="91" t="s">
        <v>281</v>
      </c>
    </row>
    <row r="14" spans="2:4" x14ac:dyDescent="0.3">
      <c r="D14" s="127" t="s">
        <v>246</v>
      </c>
    </row>
    <row r="15" spans="2:4" x14ac:dyDescent="0.3">
      <c r="D15" s="127" t="s">
        <v>247</v>
      </c>
    </row>
    <row r="16" spans="2:4" x14ac:dyDescent="0.3">
      <c r="D16" s="127" t="s">
        <v>248</v>
      </c>
    </row>
    <row r="17" spans="4:4" x14ac:dyDescent="0.3">
      <c r="D17" s="127" t="s">
        <v>249</v>
      </c>
    </row>
    <row r="18" spans="4:4" x14ac:dyDescent="0.3">
      <c r="D18" s="127" t="s">
        <v>250</v>
      </c>
    </row>
    <row r="19" spans="4:4" x14ac:dyDescent="0.3">
      <c r="D19" s="127" t="s">
        <v>251</v>
      </c>
    </row>
    <row r="20" spans="4:4" x14ac:dyDescent="0.3">
      <c r="D20" s="127" t="s">
        <v>252</v>
      </c>
    </row>
    <row r="21" spans="4:4" x14ac:dyDescent="0.3">
      <c r="D21" s="127" t="s">
        <v>253</v>
      </c>
    </row>
    <row r="22" spans="4:4" x14ac:dyDescent="0.3">
      <c r="D22" s="127" t="s">
        <v>254</v>
      </c>
    </row>
    <row r="23" spans="4:4" x14ac:dyDescent="0.3">
      <c r="D23" s="127" t="s">
        <v>255</v>
      </c>
    </row>
    <row r="24" spans="4:4" x14ac:dyDescent="0.3">
      <c r="D24" s="127" t="s">
        <v>256</v>
      </c>
    </row>
    <row r="25" spans="4:4" x14ac:dyDescent="0.3">
      <c r="D25" s="127" t="s">
        <v>257</v>
      </c>
    </row>
    <row r="26" spans="4:4" x14ac:dyDescent="0.3">
      <c r="D26" s="127" t="s">
        <v>258</v>
      </c>
    </row>
    <row r="27" spans="4:4" x14ac:dyDescent="0.3">
      <c r="D27" s="127" t="s">
        <v>259</v>
      </c>
    </row>
    <row r="28" spans="4:4" x14ac:dyDescent="0.3">
      <c r="D28" s="127" t="s">
        <v>260</v>
      </c>
    </row>
    <row r="29" spans="4:4" x14ac:dyDescent="0.3">
      <c r="D29" s="127" t="s">
        <v>261</v>
      </c>
    </row>
    <row r="30" spans="4:4" x14ac:dyDescent="0.3">
      <c r="D30" s="127" t="s">
        <v>262</v>
      </c>
    </row>
    <row r="31" spans="4:4" x14ac:dyDescent="0.3">
      <c r="D31" s="127" t="s">
        <v>263</v>
      </c>
    </row>
    <row r="32" spans="4:4" x14ac:dyDescent="0.3">
      <c r="D32" s="127" t="s">
        <v>264</v>
      </c>
    </row>
    <row r="33" spans="4:4" x14ac:dyDescent="0.3">
      <c r="D33" s="127" t="s">
        <v>265</v>
      </c>
    </row>
    <row r="34" spans="4:4" x14ac:dyDescent="0.3">
      <c r="D34" s="127" t="s">
        <v>266</v>
      </c>
    </row>
    <row r="35" spans="4:4" x14ac:dyDescent="0.3">
      <c r="D35" s="127" t="s">
        <v>267</v>
      </c>
    </row>
    <row r="36" spans="4:4" x14ac:dyDescent="0.3">
      <c r="D36" s="127" t="s">
        <v>268</v>
      </c>
    </row>
    <row r="37" spans="4:4" x14ac:dyDescent="0.3">
      <c r="D37" s="127" t="s">
        <v>269</v>
      </c>
    </row>
    <row r="38" spans="4:4" x14ac:dyDescent="0.3">
      <c r="D38" s="127" t="s">
        <v>270</v>
      </c>
    </row>
    <row r="39" spans="4:4" x14ac:dyDescent="0.3">
      <c r="D39" s="127" t="s">
        <v>271</v>
      </c>
    </row>
    <row r="40" spans="4:4" ht="26.4" x14ac:dyDescent="0.3">
      <c r="D40" s="127" t="s">
        <v>272</v>
      </c>
    </row>
    <row r="41" spans="4:4" x14ac:dyDescent="0.3">
      <c r="D41" s="127" t="s">
        <v>273</v>
      </c>
    </row>
    <row r="42" spans="4:4" x14ac:dyDescent="0.3">
      <c r="D42" s="127" t="s">
        <v>274</v>
      </c>
    </row>
    <row r="43" spans="4:4" x14ac:dyDescent="0.3">
      <c r="D43" s="127" t="s">
        <v>275</v>
      </c>
    </row>
    <row r="44" spans="4:4" x14ac:dyDescent="0.3">
      <c r="D44" s="127" t="s">
        <v>276</v>
      </c>
    </row>
    <row r="45" spans="4:4" ht="26.4" x14ac:dyDescent="0.3">
      <c r="D45" s="127" t="s">
        <v>277</v>
      </c>
    </row>
    <row r="46" spans="4:4" x14ac:dyDescent="0.3">
      <c r="D46" s="127" t="s">
        <v>278</v>
      </c>
    </row>
    <row r="47" spans="4:4" x14ac:dyDescent="0.3">
      <c r="D47" s="127" t="s">
        <v>279</v>
      </c>
    </row>
    <row r="48" spans="4:4" x14ac:dyDescent="0.3">
      <c r="D48" s="127" t="s">
        <v>280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HPC Cash book 2024-25</vt:lpstr>
      <vt:lpstr>HPC Bank Rec</vt:lpstr>
      <vt:lpstr>Asset Register</vt:lpstr>
      <vt:lpstr>SUMMARY</vt:lpstr>
      <vt:lpstr>WP1 Analysis of variances</vt:lpstr>
      <vt:lpstr>WP2 Earmarked Reserves</vt:lpstr>
      <vt:lpstr>Sheet1</vt:lpstr>
      <vt:lpstr>'HPC Bank Rec'!Print_Area</vt:lpstr>
      <vt:lpstr>'HPC Cash book 2024-25'!Print_Area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Young</dc:creator>
  <cp:keywords/>
  <dc:description/>
  <cp:lastModifiedBy>Vivien Wang</cp:lastModifiedBy>
  <cp:revision/>
  <cp:lastPrinted>2025-04-08T15:12:05Z</cp:lastPrinted>
  <dcterms:created xsi:type="dcterms:W3CDTF">2003-06-02T15:20:45Z</dcterms:created>
  <dcterms:modified xsi:type="dcterms:W3CDTF">2025-06-13T16:02:27Z</dcterms:modified>
  <cp:category/>
  <cp:contentStatus/>
</cp:coreProperties>
</file>